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200) KALKULACE\01) ZAKÁZKY\01) BAUPORT\2020 ROK 2020\"/>
    </mc:Choice>
  </mc:AlternateContent>
  <xr:revisionPtr revIDLastSave="0" documentId="13_ncr:1_{D27080C7-2865-429D-AD79-01B66B4433AE}" xr6:coauthVersionLast="45" xr6:coauthVersionMax="45" xr10:uidLastSave="{00000000-0000-0000-0000-000000000000}"/>
  <bookViews>
    <workbookView xWindow="-108" yWindow="-108" windowWidth="23256" windowHeight="12576" xr2:uid="{00000000-000D-0000-FFFF-FFFF00000000}"/>
  </bookViews>
  <sheets>
    <sheet name="Rekapitulace stavby" sheetId="1" r:id="rId1"/>
    <sheet name="OST190022 - BD Březová, n..." sheetId="2" r:id="rId2"/>
    <sheet name="Pokyny pro vyplnění" sheetId="3" r:id="rId3"/>
  </sheets>
  <definedNames>
    <definedName name="_xlnm._FilterDatabase" localSheetId="1" hidden="1">'OST190022 - BD Březová, n...'!$C$86:$K$288</definedName>
    <definedName name="_xlnm.Print_Titles" localSheetId="1">'OST190022 - BD Březová, n...'!$86:$86</definedName>
    <definedName name="_xlnm.Print_Titles" localSheetId="0">'Rekapitulace stavby'!$52:$52</definedName>
    <definedName name="_xlnm.Print_Area" localSheetId="1">'OST190022 - BD Březová, n...'!$C$4:$J$37,'OST190022 - BD Březová, n...'!$C$43:$J$70,'OST190022 - BD Březová, n...'!$C$76:$K$288</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2" l="1"/>
  <c r="J34" i="2"/>
  <c r="AY55" i="1"/>
  <c r="J33" i="2"/>
  <c r="AX55" i="1" s="1"/>
  <c r="BI287" i="2"/>
  <c r="BH287" i="2"/>
  <c r="BG287" i="2"/>
  <c r="BE287" i="2"/>
  <c r="T287" i="2"/>
  <c r="T286" i="2"/>
  <c r="R287" i="2"/>
  <c r="R286" i="2" s="1"/>
  <c r="R283" i="2" s="1"/>
  <c r="P287" i="2"/>
  <c r="P286" i="2"/>
  <c r="BI285" i="2"/>
  <c r="BH285" i="2"/>
  <c r="BG285" i="2"/>
  <c r="BE285" i="2"/>
  <c r="T285" i="2"/>
  <c r="T284" i="2" s="1"/>
  <c r="R285" i="2"/>
  <c r="R284" i="2"/>
  <c r="P285" i="2"/>
  <c r="P284" i="2" s="1"/>
  <c r="P283" i="2" s="1"/>
  <c r="BI282" i="2"/>
  <c r="BH282" i="2"/>
  <c r="BG282" i="2"/>
  <c r="BE282" i="2"/>
  <c r="T282" i="2"/>
  <c r="R282" i="2"/>
  <c r="P282" i="2"/>
  <c r="BI281" i="2"/>
  <c r="BH281" i="2"/>
  <c r="BG281" i="2"/>
  <c r="BE281" i="2"/>
  <c r="T281" i="2"/>
  <c r="R281" i="2"/>
  <c r="P281" i="2"/>
  <c r="BI280" i="2"/>
  <c r="BH280" i="2"/>
  <c r="BG280" i="2"/>
  <c r="BE280" i="2"/>
  <c r="T280" i="2"/>
  <c r="R280" i="2"/>
  <c r="P280" i="2"/>
  <c r="BI279" i="2"/>
  <c r="BH279" i="2"/>
  <c r="BG279" i="2"/>
  <c r="BE279" i="2"/>
  <c r="T279" i="2"/>
  <c r="R279" i="2"/>
  <c r="P279" i="2"/>
  <c r="BI250" i="2"/>
  <c r="BH250" i="2"/>
  <c r="BG250" i="2"/>
  <c r="BE250" i="2"/>
  <c r="T250" i="2"/>
  <c r="R250" i="2"/>
  <c r="P250" i="2"/>
  <c r="BI247" i="2"/>
  <c r="BH247" i="2"/>
  <c r="BG247" i="2"/>
  <c r="BE247" i="2"/>
  <c r="T247" i="2"/>
  <c r="R247" i="2"/>
  <c r="P247" i="2"/>
  <c r="BI245" i="2"/>
  <c r="BH245" i="2"/>
  <c r="BG245" i="2"/>
  <c r="BE245" i="2"/>
  <c r="T245" i="2"/>
  <c r="R245" i="2"/>
  <c r="P245" i="2"/>
  <c r="BI243" i="2"/>
  <c r="BH243" i="2"/>
  <c r="BG243" i="2"/>
  <c r="BE243" i="2"/>
  <c r="T243" i="2"/>
  <c r="R243" i="2"/>
  <c r="P243" i="2"/>
  <c r="BI242" i="2"/>
  <c r="BH242" i="2"/>
  <c r="BG242" i="2"/>
  <c r="BE242" i="2"/>
  <c r="T242" i="2"/>
  <c r="R242" i="2"/>
  <c r="P242" i="2"/>
  <c r="BI239" i="2"/>
  <c r="BH239" i="2"/>
  <c r="BG239" i="2"/>
  <c r="BE239" i="2"/>
  <c r="T239" i="2"/>
  <c r="R239" i="2"/>
  <c r="P239" i="2"/>
  <c r="BI238" i="2"/>
  <c r="BH238" i="2"/>
  <c r="BG238" i="2"/>
  <c r="BE238" i="2"/>
  <c r="T238" i="2"/>
  <c r="R238" i="2"/>
  <c r="P238" i="2"/>
  <c r="BI235" i="2"/>
  <c r="BH235" i="2"/>
  <c r="BG235" i="2"/>
  <c r="BE235" i="2"/>
  <c r="T235" i="2"/>
  <c r="R235" i="2"/>
  <c r="P235" i="2"/>
  <c r="BI232" i="2"/>
  <c r="BH232" i="2"/>
  <c r="BG232" i="2"/>
  <c r="BE232" i="2"/>
  <c r="T232" i="2"/>
  <c r="R232" i="2"/>
  <c r="P232" i="2"/>
  <c r="BI230" i="2"/>
  <c r="BH230" i="2"/>
  <c r="BG230" i="2"/>
  <c r="BE230" i="2"/>
  <c r="T230" i="2"/>
  <c r="R230" i="2"/>
  <c r="P230" i="2"/>
  <c r="BI228" i="2"/>
  <c r="BH228" i="2"/>
  <c r="BG228" i="2"/>
  <c r="BE228" i="2"/>
  <c r="T228" i="2"/>
  <c r="R228" i="2"/>
  <c r="P228" i="2"/>
  <c r="BI225" i="2"/>
  <c r="BH225" i="2"/>
  <c r="BG225" i="2"/>
  <c r="BE225" i="2"/>
  <c r="T225" i="2"/>
  <c r="R225" i="2"/>
  <c r="P225" i="2"/>
  <c r="BI224" i="2"/>
  <c r="BH224" i="2"/>
  <c r="BG224" i="2"/>
  <c r="BE224" i="2"/>
  <c r="T224" i="2"/>
  <c r="R224" i="2"/>
  <c r="P224" i="2"/>
  <c r="BI222" i="2"/>
  <c r="BH222" i="2"/>
  <c r="BG222" i="2"/>
  <c r="BE222" i="2"/>
  <c r="T222" i="2"/>
  <c r="R222" i="2"/>
  <c r="P222" i="2"/>
  <c r="BI220" i="2"/>
  <c r="BH220" i="2"/>
  <c r="BG220" i="2"/>
  <c r="BE220" i="2"/>
  <c r="T220" i="2"/>
  <c r="R220" i="2"/>
  <c r="P220" i="2"/>
  <c r="BI218" i="2"/>
  <c r="BH218" i="2"/>
  <c r="BG218" i="2"/>
  <c r="BE218" i="2"/>
  <c r="T218" i="2"/>
  <c r="R218" i="2"/>
  <c r="P218" i="2"/>
  <c r="BI216" i="2"/>
  <c r="BH216" i="2"/>
  <c r="BG216" i="2"/>
  <c r="BE216" i="2"/>
  <c r="T216" i="2"/>
  <c r="R216" i="2"/>
  <c r="P216" i="2"/>
  <c r="BI212" i="2"/>
  <c r="BH212" i="2"/>
  <c r="BG212" i="2"/>
  <c r="BE212" i="2"/>
  <c r="T212" i="2"/>
  <c r="R212" i="2"/>
  <c r="P212" i="2"/>
  <c r="BI208" i="2"/>
  <c r="BH208" i="2"/>
  <c r="BG208" i="2"/>
  <c r="BE208" i="2"/>
  <c r="T208" i="2"/>
  <c r="T207" i="2"/>
  <c r="R208" i="2"/>
  <c r="R207" i="2" s="1"/>
  <c r="P208" i="2"/>
  <c r="P207" i="2"/>
  <c r="BI204" i="2"/>
  <c r="BH204" i="2"/>
  <c r="BG204" i="2"/>
  <c r="BE204" i="2"/>
  <c r="T204" i="2"/>
  <c r="R204" i="2"/>
  <c r="P204" i="2"/>
  <c r="BI200" i="2"/>
  <c r="BH200" i="2"/>
  <c r="BG200" i="2"/>
  <c r="BE200" i="2"/>
  <c r="T200" i="2"/>
  <c r="R200" i="2"/>
  <c r="P200" i="2"/>
  <c r="BI197" i="2"/>
  <c r="BH197" i="2"/>
  <c r="BG197" i="2"/>
  <c r="BE197" i="2"/>
  <c r="T197" i="2"/>
  <c r="R197" i="2"/>
  <c r="P197" i="2"/>
  <c r="BI195" i="2"/>
  <c r="BH195" i="2"/>
  <c r="BG195" i="2"/>
  <c r="BE195" i="2"/>
  <c r="T195" i="2"/>
  <c r="R195" i="2"/>
  <c r="P195" i="2"/>
  <c r="BI192" i="2"/>
  <c r="BH192" i="2"/>
  <c r="BG192" i="2"/>
  <c r="BE192" i="2"/>
  <c r="T192" i="2"/>
  <c r="R192" i="2"/>
  <c r="P192" i="2"/>
  <c r="BI189" i="2"/>
  <c r="BH189" i="2"/>
  <c r="BG189" i="2"/>
  <c r="BE189" i="2"/>
  <c r="T189" i="2"/>
  <c r="R189" i="2"/>
  <c r="P189" i="2"/>
  <c r="BI186" i="2"/>
  <c r="BH186" i="2"/>
  <c r="BG186" i="2"/>
  <c r="BE186" i="2"/>
  <c r="T186" i="2"/>
  <c r="R186" i="2"/>
  <c r="P186" i="2"/>
  <c r="BI184" i="2"/>
  <c r="BH184" i="2"/>
  <c r="BG184" i="2"/>
  <c r="BE184" i="2"/>
  <c r="T184" i="2"/>
  <c r="R184" i="2"/>
  <c r="P184" i="2"/>
  <c r="BI182" i="2"/>
  <c r="BH182" i="2"/>
  <c r="BG182" i="2"/>
  <c r="BE182" i="2"/>
  <c r="T182" i="2"/>
  <c r="R182" i="2"/>
  <c r="P182" i="2"/>
  <c r="BI180" i="2"/>
  <c r="BH180" i="2"/>
  <c r="BG180" i="2"/>
  <c r="BE180" i="2"/>
  <c r="T180" i="2"/>
  <c r="R180" i="2"/>
  <c r="P180" i="2"/>
  <c r="BI178" i="2"/>
  <c r="BH178" i="2"/>
  <c r="BG178" i="2"/>
  <c r="BE178" i="2"/>
  <c r="T178" i="2"/>
  <c r="R178" i="2"/>
  <c r="P178" i="2"/>
  <c r="BI174" i="2"/>
  <c r="BH174" i="2"/>
  <c r="BG174" i="2"/>
  <c r="BE174" i="2"/>
  <c r="T174" i="2"/>
  <c r="R174" i="2"/>
  <c r="P174" i="2"/>
  <c r="BI162" i="2"/>
  <c r="BH162" i="2"/>
  <c r="BG162" i="2"/>
  <c r="BE162" i="2"/>
  <c r="T162" i="2"/>
  <c r="R162" i="2"/>
  <c r="P162" i="2"/>
  <c r="BI159" i="2"/>
  <c r="BH159" i="2"/>
  <c r="BG159" i="2"/>
  <c r="BE159" i="2"/>
  <c r="T159" i="2"/>
  <c r="R159" i="2"/>
  <c r="P159" i="2"/>
  <c r="BI143" i="2"/>
  <c r="BH143" i="2"/>
  <c r="BG143" i="2"/>
  <c r="BE143" i="2"/>
  <c r="T143" i="2"/>
  <c r="R143" i="2"/>
  <c r="P143" i="2"/>
  <c r="BI142" i="2"/>
  <c r="BH142" i="2"/>
  <c r="BG142" i="2"/>
  <c r="BE142" i="2"/>
  <c r="T142" i="2"/>
  <c r="R142" i="2"/>
  <c r="P142" i="2"/>
  <c r="BI141" i="2"/>
  <c r="BH141" i="2"/>
  <c r="BG141" i="2"/>
  <c r="BE141" i="2"/>
  <c r="T141" i="2"/>
  <c r="R141" i="2"/>
  <c r="P141" i="2"/>
  <c r="BI140" i="2"/>
  <c r="BH140" i="2"/>
  <c r="BG140" i="2"/>
  <c r="BE140" i="2"/>
  <c r="T140" i="2"/>
  <c r="R140" i="2"/>
  <c r="P140" i="2"/>
  <c r="BI139" i="2"/>
  <c r="BH139" i="2"/>
  <c r="BG139" i="2"/>
  <c r="BE139" i="2"/>
  <c r="T139" i="2"/>
  <c r="R139" i="2"/>
  <c r="P139" i="2"/>
  <c r="BI138" i="2"/>
  <c r="BH138" i="2"/>
  <c r="BG138" i="2"/>
  <c r="BE138" i="2"/>
  <c r="T138" i="2"/>
  <c r="R138" i="2"/>
  <c r="P138" i="2"/>
  <c r="BI137" i="2"/>
  <c r="BH137" i="2"/>
  <c r="BG137" i="2"/>
  <c r="BE137" i="2"/>
  <c r="T137" i="2"/>
  <c r="R137" i="2"/>
  <c r="P137" i="2"/>
  <c r="BI136" i="2"/>
  <c r="BH136" i="2"/>
  <c r="BG136" i="2"/>
  <c r="BE136" i="2"/>
  <c r="T136" i="2"/>
  <c r="R136" i="2"/>
  <c r="P136" i="2"/>
  <c r="BI135" i="2"/>
  <c r="BH135" i="2"/>
  <c r="BG135" i="2"/>
  <c r="BE135" i="2"/>
  <c r="T135" i="2"/>
  <c r="R135" i="2"/>
  <c r="P135" i="2"/>
  <c r="BI134" i="2"/>
  <c r="BH134" i="2"/>
  <c r="BG134" i="2"/>
  <c r="BE134" i="2"/>
  <c r="T134" i="2"/>
  <c r="R134" i="2"/>
  <c r="P134" i="2"/>
  <c r="BI132" i="2"/>
  <c r="BH132" i="2"/>
  <c r="BG132" i="2"/>
  <c r="BE132" i="2"/>
  <c r="T132" i="2"/>
  <c r="R132" i="2"/>
  <c r="P132" i="2"/>
  <c r="BI105" i="2"/>
  <c r="BH105" i="2"/>
  <c r="BG105" i="2"/>
  <c r="BE105" i="2"/>
  <c r="T105" i="2"/>
  <c r="R105" i="2"/>
  <c r="P105" i="2"/>
  <c r="BI103" i="2"/>
  <c r="BH103" i="2"/>
  <c r="BG103" i="2"/>
  <c r="BE103" i="2"/>
  <c r="T103" i="2"/>
  <c r="R103" i="2"/>
  <c r="P103" i="2"/>
  <c r="BI102" i="2"/>
  <c r="BH102" i="2"/>
  <c r="BG102" i="2"/>
  <c r="BE102" i="2"/>
  <c r="T102" i="2"/>
  <c r="R102" i="2"/>
  <c r="P102" i="2"/>
  <c r="BI101" i="2"/>
  <c r="BH101" i="2"/>
  <c r="BG101" i="2"/>
  <c r="BE101" i="2"/>
  <c r="T101" i="2"/>
  <c r="R101" i="2"/>
  <c r="P101" i="2"/>
  <c r="BI100" i="2"/>
  <c r="BH100" i="2"/>
  <c r="BG100" i="2"/>
  <c r="BE100" i="2"/>
  <c r="T100" i="2"/>
  <c r="R100" i="2"/>
  <c r="P100" i="2"/>
  <c r="BI90" i="2"/>
  <c r="BH90" i="2"/>
  <c r="BG90" i="2"/>
  <c r="BE90" i="2"/>
  <c r="T90" i="2"/>
  <c r="R90" i="2"/>
  <c r="P90" i="2"/>
  <c r="F83" i="2"/>
  <c r="F81" i="2"/>
  <c r="E79" i="2"/>
  <c r="F50" i="2"/>
  <c r="F48" i="2"/>
  <c r="E46" i="2"/>
  <c r="J22" i="2"/>
  <c r="E22" i="2"/>
  <c r="J51" i="2" s="1"/>
  <c r="J21" i="2"/>
  <c r="J19" i="2"/>
  <c r="E19" i="2"/>
  <c r="J83" i="2" s="1"/>
  <c r="J18" i="2"/>
  <c r="J16" i="2"/>
  <c r="E16" i="2"/>
  <c r="F84" i="2" s="1"/>
  <c r="J15" i="2"/>
  <c r="J10" i="2"/>
  <c r="J81" i="2"/>
  <c r="L50" i="1"/>
  <c r="AM50" i="1"/>
  <c r="AM49" i="1"/>
  <c r="L49" i="1"/>
  <c r="AM47" i="1"/>
  <c r="L47" i="1"/>
  <c r="L45" i="1"/>
  <c r="L44" i="1"/>
  <c r="J287" i="2"/>
  <c r="J280" i="2"/>
  <c r="BK242" i="2"/>
  <c r="BK232" i="2"/>
  <c r="BK218" i="2"/>
  <c r="J200" i="2"/>
  <c r="J189" i="2"/>
  <c r="BK162" i="2"/>
  <c r="J140" i="2"/>
  <c r="BK135" i="2"/>
  <c r="AS54" i="1"/>
  <c r="J250" i="2"/>
  <c r="BK238" i="2"/>
  <c r="BK225" i="2"/>
  <c r="J197" i="2"/>
  <c r="BK180" i="2"/>
  <c r="J141" i="2"/>
  <c r="J134" i="2"/>
  <c r="J101" i="2"/>
  <c r="J282" i="2"/>
  <c r="J247" i="2"/>
  <c r="BK228" i="2"/>
  <c r="J218" i="2"/>
  <c r="J204" i="2"/>
  <c r="BK184" i="2"/>
  <c r="BK159" i="2"/>
  <c r="BK140" i="2"/>
  <c r="BK134" i="2"/>
  <c r="BK101" i="2"/>
  <c r="BK281" i="2"/>
  <c r="BK250" i="2"/>
  <c r="BK239" i="2"/>
  <c r="J230" i="2"/>
  <c r="J212" i="2"/>
  <c r="BK197" i="2"/>
  <c r="BK182" i="2"/>
  <c r="J139" i="2"/>
  <c r="J132" i="2"/>
  <c r="J279" i="2"/>
  <c r="J242" i="2"/>
  <c r="J228" i="2"/>
  <c r="J216" i="2"/>
  <c r="J186" i="2"/>
  <c r="J162" i="2"/>
  <c r="J136" i="2"/>
  <c r="BK132" i="2"/>
  <c r="J102" i="2"/>
  <c r="BK285" i="2"/>
  <c r="J243" i="2"/>
  <c r="J225" i="2"/>
  <c r="BK216" i="2"/>
  <c r="J195" i="2"/>
  <c r="J182" i="2"/>
  <c r="BK143" i="2"/>
  <c r="BK138" i="2"/>
  <c r="BK102" i="2"/>
  <c r="BK90" i="2"/>
  <c r="J285" i="2"/>
  <c r="BK245" i="2"/>
  <c r="BK235" i="2"/>
  <c r="J220" i="2"/>
  <c r="J208" i="2"/>
  <c r="BK195" i="2"/>
  <c r="J180" i="2"/>
  <c r="J159" i="2"/>
  <c r="J138" i="2"/>
  <c r="J100" i="2"/>
  <c r="BK243" i="2"/>
  <c r="BK230" i="2"/>
  <c r="BK220" i="2"/>
  <c r="BK189" i="2"/>
  <c r="J178" i="2"/>
  <c r="BK137" i="2"/>
  <c r="BK105" i="2"/>
  <c r="J90" i="2"/>
  <c r="J281" i="2"/>
  <c r="J239" i="2"/>
  <c r="J224" i="2"/>
  <c r="BK208" i="2"/>
  <c r="BK186" i="2"/>
  <c r="J174" i="2"/>
  <c r="BK141" i="2"/>
  <c r="J137" i="2"/>
  <c r="J103" i="2"/>
  <c r="BK282" i="2"/>
  <c r="BK247" i="2"/>
  <c r="J238" i="2"/>
  <c r="J222" i="2"/>
  <c r="BK204" i="2"/>
  <c r="BK192" i="2"/>
  <c r="BK174" i="2"/>
  <c r="J143" i="2"/>
  <c r="BK136" i="2"/>
  <c r="BK280" i="2"/>
  <c r="J245" i="2"/>
  <c r="J235" i="2"/>
  <c r="BK224" i="2"/>
  <c r="BK200" i="2"/>
  <c r="J184" i="2"/>
  <c r="J142" i="2"/>
  <c r="J135" i="2"/>
  <c r="BK103" i="2"/>
  <c r="BK287" i="2"/>
  <c r="BK279" i="2"/>
  <c r="J232" i="2"/>
  <c r="BK222" i="2"/>
  <c r="BK212" i="2"/>
  <c r="J192" i="2"/>
  <c r="BK178" i="2"/>
  <c r="BK142" i="2"/>
  <c r="BK139" i="2"/>
  <c r="J105" i="2"/>
  <c r="BK100" i="2"/>
  <c r="T283" i="2" l="1"/>
  <c r="R249" i="2"/>
  <c r="P89" i="2"/>
  <c r="T89" i="2"/>
  <c r="P161" i="2"/>
  <c r="T161" i="2"/>
  <c r="P185" i="2"/>
  <c r="T185" i="2"/>
  <c r="P211" i="2"/>
  <c r="R211" i="2"/>
  <c r="BK227" i="2"/>
  <c r="J227" i="2"/>
  <c r="J63" i="2" s="1"/>
  <c r="R227" i="2"/>
  <c r="BK234" i="2"/>
  <c r="J234" i="2"/>
  <c r="J64" i="2" s="1"/>
  <c r="R234" i="2"/>
  <c r="T234" i="2"/>
  <c r="BK241" i="2"/>
  <c r="J241" i="2" s="1"/>
  <c r="J65" i="2" s="1"/>
  <c r="P241" i="2"/>
  <c r="R241" i="2"/>
  <c r="T241" i="2"/>
  <c r="BK249" i="2"/>
  <c r="J249" i="2"/>
  <c r="J66" i="2"/>
  <c r="P249" i="2"/>
  <c r="T249" i="2"/>
  <c r="BK89" i="2"/>
  <c r="J89" i="2"/>
  <c r="J57" i="2" s="1"/>
  <c r="R89" i="2"/>
  <c r="BK161" i="2"/>
  <c r="J161" i="2"/>
  <c r="J58" i="2" s="1"/>
  <c r="R161" i="2"/>
  <c r="BK185" i="2"/>
  <c r="J185" i="2"/>
  <c r="J59" i="2" s="1"/>
  <c r="R185" i="2"/>
  <c r="BK211" i="2"/>
  <c r="J211" i="2"/>
  <c r="J62" i="2" s="1"/>
  <c r="T211" i="2"/>
  <c r="T210" i="2"/>
  <c r="P227" i="2"/>
  <c r="T227" i="2"/>
  <c r="P234" i="2"/>
  <c r="J48" i="2"/>
  <c r="F51" i="2"/>
  <c r="BF134" i="2"/>
  <c r="BF135" i="2"/>
  <c r="BF142" i="2"/>
  <c r="BF143" i="2"/>
  <c r="BF178" i="2"/>
  <c r="BF180" i="2"/>
  <c r="BF186" i="2"/>
  <c r="BF197" i="2"/>
  <c r="BF204" i="2"/>
  <c r="BF228" i="2"/>
  <c r="BF238" i="2"/>
  <c r="BF243" i="2"/>
  <c r="BF279" i="2"/>
  <c r="BF280" i="2"/>
  <c r="J50" i="2"/>
  <c r="J84" i="2"/>
  <c r="BF90" i="2"/>
  <c r="BF105" i="2"/>
  <c r="BF137" i="2"/>
  <c r="BF138" i="2"/>
  <c r="BF139" i="2"/>
  <c r="BF162" i="2"/>
  <c r="BF189" i="2"/>
  <c r="BF192" i="2"/>
  <c r="BF200" i="2"/>
  <c r="BF218" i="2"/>
  <c r="BF220" i="2"/>
  <c r="BF225" i="2"/>
  <c r="BF281" i="2"/>
  <c r="BK284" i="2"/>
  <c r="J284" i="2"/>
  <c r="J68" i="2"/>
  <c r="BK286" i="2"/>
  <c r="J286" i="2"/>
  <c r="J69" i="2"/>
  <c r="BF100" i="2"/>
  <c r="BF101" i="2"/>
  <c r="BF102" i="2"/>
  <c r="BF103" i="2"/>
  <c r="BF132" i="2"/>
  <c r="BF136" i="2"/>
  <c r="BF140" i="2"/>
  <c r="BF141" i="2"/>
  <c r="BF159" i="2"/>
  <c r="BF174" i="2"/>
  <c r="BF182" i="2"/>
  <c r="BF184" i="2"/>
  <c r="BF195" i="2"/>
  <c r="BF208" i="2"/>
  <c r="BF212" i="2"/>
  <c r="BF216" i="2"/>
  <c r="BF222" i="2"/>
  <c r="BF224" i="2"/>
  <c r="BF230" i="2"/>
  <c r="BF232" i="2"/>
  <c r="BF235" i="2"/>
  <c r="BF239" i="2"/>
  <c r="BF242" i="2"/>
  <c r="BF245" i="2"/>
  <c r="BF247" i="2"/>
  <c r="BF250" i="2"/>
  <c r="BF282" i="2"/>
  <c r="BF285" i="2"/>
  <c r="BF287" i="2"/>
  <c r="BK207" i="2"/>
  <c r="J207" i="2"/>
  <c r="J60" i="2"/>
  <c r="J31" i="2"/>
  <c r="AV55" i="1" s="1"/>
  <c r="F34" i="2"/>
  <c r="BC55" i="1" s="1"/>
  <c r="BC54" i="1" s="1"/>
  <c r="W32" i="1" s="1"/>
  <c r="F31" i="2"/>
  <c r="AZ55" i="1" s="1"/>
  <c r="AZ54" i="1" s="1"/>
  <c r="AV54" i="1" s="1"/>
  <c r="AK29" i="1" s="1"/>
  <c r="F33" i="2"/>
  <c r="BB55" i="1"/>
  <c r="BB54" i="1" s="1"/>
  <c r="W31" i="1" s="1"/>
  <c r="F35" i="2"/>
  <c r="BD55" i="1"/>
  <c r="BD54" i="1" s="1"/>
  <c r="W33" i="1" s="1"/>
  <c r="R210" i="2" l="1"/>
  <c r="T88" i="2"/>
  <c r="T87" i="2"/>
  <c r="R88" i="2"/>
  <c r="R87" i="2" s="1"/>
  <c r="P88" i="2"/>
  <c r="P210" i="2"/>
  <c r="BK283" i="2"/>
  <c r="J283" i="2" s="1"/>
  <c r="J67" i="2" s="1"/>
  <c r="BK88" i="2"/>
  <c r="J88" i="2"/>
  <c r="J56" i="2" s="1"/>
  <c r="BK210" i="2"/>
  <c r="J210" i="2"/>
  <c r="J61" i="2"/>
  <c r="AY54" i="1"/>
  <c r="F32" i="2"/>
  <c r="BA55" i="1" s="1"/>
  <c r="BA54" i="1" s="1"/>
  <c r="W30" i="1" s="1"/>
  <c r="W29" i="1"/>
  <c r="J32" i="2"/>
  <c r="AW55" i="1" s="1"/>
  <c r="AT55" i="1" s="1"/>
  <c r="AX54" i="1"/>
  <c r="P87" i="2" l="1"/>
  <c r="AU55" i="1" s="1"/>
  <c r="AU54" i="1" s="1"/>
  <c r="BK87" i="2"/>
  <c r="J87" i="2" s="1"/>
  <c r="J55" i="2" s="1"/>
  <c r="AW54" i="1"/>
  <c r="AK30" i="1" s="1"/>
  <c r="AT54" i="1" l="1"/>
  <c r="J28" i="2"/>
  <c r="AG55" i="1"/>
  <c r="AN55" i="1"/>
  <c r="J37" i="2" l="1"/>
  <c r="AG54" i="1"/>
  <c r="AK26" i="1"/>
  <c r="AK35" i="1"/>
  <c r="AN54" i="1" l="1"/>
</calcChain>
</file>

<file path=xl/sharedStrings.xml><?xml version="1.0" encoding="utf-8"?>
<sst xmlns="http://schemas.openxmlformats.org/spreadsheetml/2006/main" count="2705" uniqueCount="667">
  <si>
    <t>Export Komplet</t>
  </si>
  <si>
    <t>VZ</t>
  </si>
  <si>
    <t>2.0</t>
  </si>
  <si>
    <t>ZAMOK</t>
  </si>
  <si>
    <t>False</t>
  </si>
  <si>
    <t>{9357a496-04dc-43cb-86ba-5cfca80059ed}</t>
  </si>
  <si>
    <t>0,01</t>
  </si>
  <si>
    <t>21</t>
  </si>
  <si>
    <t>15</t>
  </si>
  <si>
    <t>REKAPITULACE STAVBY</t>
  </si>
  <si>
    <t>v ---  níže se nacházejí doplnkové a pomocné údaje k sestavám  --- v</t>
  </si>
  <si>
    <t>Návod na vyplnění</t>
  </si>
  <si>
    <t>0,001</t>
  </si>
  <si>
    <t>Kód:</t>
  </si>
  <si>
    <t>OST190022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</si>
  <si>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</si>
  <si>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</si>
  <si>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BD Březová, nám. Míru č.p. 131 až 135 - OBNOVA FASÁDY</t>
  </si>
  <si>
    <t>KSO:</t>
  </si>
  <si>
    <t/>
  </si>
  <si>
    <t>CC-CZ:</t>
  </si>
  <si>
    <t>Místo:</t>
  </si>
  <si>
    <t>Březová</t>
  </si>
  <si>
    <t>Datum:</t>
  </si>
  <si>
    <t>6. 3. 2019</t>
  </si>
  <si>
    <t>Zadavatel:</t>
  </si>
  <si>
    <t>IČ:</t>
  </si>
  <si>
    <t>75065061</t>
  </si>
  <si>
    <t>Společentví vlastníků 86 a 87 Březová</t>
  </si>
  <si>
    <t>DIČ:</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</si>
  <si>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</si>
  <si>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</si>
  <si>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</si>
  <si>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</si>
  <si>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</si>
  <si>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</si>
  <si>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</si>
  <si>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</si>
  <si>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</si>
  <si>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</si>
  <si>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</si>
  <si>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</si>
  <si>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</si>
  <si>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</si>
  <si>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</si>
  <si>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</si>
  <si>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</si>
  <si>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</si>
  <si>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</si>
  <si>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</si>
  <si>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</si>
  <si>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</si>
  <si>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</si>
  <si>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</si>
  <si>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</si>
  <si>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</si>
  <si>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</si>
  <si>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</si>
  <si>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</si>
  <si>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</si>
  <si>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</si>
  <si>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</si>
  <si>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</si>
  <si>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</si>
  <si>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</si>
  <si>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</si>
  <si>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</si>
  <si>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</si>
  <si>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</si>
  <si>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</si>
  <si>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</si>
  <si>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</si>
  <si>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</si>
  <si>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</si>
  <si>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</si>
  <si>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</si>
  <si>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</si>
  <si>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</si>
  <si>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</si>
  <si>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KRYCÍ LIST SOUPISU PRACÍ</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</si>
  <si>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</si>
  <si>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</si>
  <si>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</si>
  <si>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</si>
  <si>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</si>
  <si>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</si>
  <si>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</si>
  <si>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</si>
  <si>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</si>
  <si>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</si>
  <si>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</si>
  <si>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</si>
  <si>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764 - Konstrukce klempířské</t>
  </si>
  <si>
    <t xml:space="preserve">    767 - Konstrukce zámečnické</t>
  </si>
  <si>
    <t xml:space="preserve">    783 - Dokončovací práce - nátěry</t>
  </si>
  <si>
    <t>VRN - Vedlejší rozpočtové náklady</t>
  </si>
  <si>
    <t xml:space="preserve">    VRN1 - Průzkumné, geodetické a projektové práce</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</si>
  <si>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</si>
  <si>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</si>
  <si>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</si>
  <si>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</si>
  <si>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</si>
  <si>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</si>
  <si>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</si>
  <si>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</si>
  <si>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</si>
  <si>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</si>
  <si>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</si>
  <si>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</si>
  <si>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</si>
  <si>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</si>
  <si>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</si>
  <si>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</si>
  <si>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</si>
  <si>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</si>
  <si>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</si>
  <si>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</si>
  <si>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629991011</t>
  </si>
  <si>
    <t>Zakrytí vnějších ploch před znečištěním včetně pozdějšího odkrytí výplní otvorů a svislých ploch fólií přilepenou lepící páskou</t>
  </si>
  <si>
    <t>m2</t>
  </si>
  <si>
    <t>CS ÚRS 2020 01</t>
  </si>
  <si>
    <t>4</t>
  </si>
  <si>
    <t>2</t>
  </si>
  <si>
    <t>-1091679252</t>
  </si>
  <si>
    <t>PSC</t>
  </si>
  <si>
    <t xml:space="preserve">Poznámka k souboru cen:_x000D_
1. V ceně -1012 nejsou započteny náklady na dodávku a montáž začišťovací lišty; tyto se oceňují cenou 622 14-3004 této části katalogu a materiálem ve specifikaci._x000D_
</t>
  </si>
  <si>
    <t>VV</t>
  </si>
  <si>
    <t>osobní zaměření</t>
  </si>
  <si>
    <t>"poz. 01, okno 3-dílné, 2100x1300 mm" (28+9+6+3)*(2,1*1,3)</t>
  </si>
  <si>
    <t>"poz. 02, okno 2-dílné, 1355x1300 mm" (4+6+5+5+22)*(1,355*1,3)</t>
  </si>
  <si>
    <t>"poz. 03, okno 1-dílné, 600x1300 mm" (6+9+42)*(0,6*1,3)</t>
  </si>
  <si>
    <t>"poz. 04, dveře vchodové 1-dílné, 1140x3340 mm" 4*(1,14*3,34)</t>
  </si>
  <si>
    <t>"poz. 05, výkladce s dveřmi, 2x 2200x2750 mm + 1x 1050x3250" 4*(1,05*3,25+2*(2,2*2,75))</t>
  </si>
  <si>
    <t>"poz. 06, balkonové sestavy, 1x 745x2100 mm + 1x 1355x1300" 8*(0,745*2,1+1,355*1,3)</t>
  </si>
  <si>
    <t>Součet</t>
  </si>
  <si>
    <t>MTŽ P1</t>
  </si>
  <si>
    <t>Montáž fasádní dekorace P1</t>
  </si>
  <si>
    <t>kus</t>
  </si>
  <si>
    <t>R-položka</t>
  </si>
  <si>
    <t>1065583151</t>
  </si>
  <si>
    <t>3</t>
  </si>
  <si>
    <t>M</t>
  </si>
  <si>
    <t>PRVEK P1</t>
  </si>
  <si>
    <t>KAZETA 450x100 mm, tl. 30 mm</t>
  </si>
  <si>
    <t>8</t>
  </si>
  <si>
    <t>1278621308</t>
  </si>
  <si>
    <t>MTŽ P2</t>
  </si>
  <si>
    <t>Montáž fasádní dekorace P2</t>
  </si>
  <si>
    <t>m</t>
  </si>
  <si>
    <t>1759611111</t>
  </si>
  <si>
    <t>5</t>
  </si>
  <si>
    <t>PRVEK P2</t>
  </si>
  <si>
    <t>PARAPETNÍ ŘÍMSA 130x2000 mm, tl. 50 mm</t>
  </si>
  <si>
    <t>-816064063</t>
  </si>
  <si>
    <t>220,6275*1,05 'Přepočtené koeficientem množství</t>
  </si>
  <si>
    <t>MTŽ P3</t>
  </si>
  <si>
    <t>Montáž fasádní dekorace P3</t>
  </si>
  <si>
    <t>612475266</t>
  </si>
  <si>
    <t>P-část</t>
  </si>
  <si>
    <t>4*(1,355+1,3+4*0,12)*2-4*1,355</t>
  </si>
  <si>
    <t>4*(2,1+1,3+4*0,12)*2-4*2,1</t>
  </si>
  <si>
    <t>8*(2,1+1,3+0,8+4*0,12)*2</t>
  </si>
  <si>
    <t>8*(2,32+2*0,12+0,745+1,355+2*0,12+1,3+0,12+0,8)-8*1,3</t>
  </si>
  <si>
    <t>29,85+31,7</t>
  </si>
  <si>
    <t>J-část</t>
  </si>
  <si>
    <t>2*(1,355+1,3+4*0,12)*2-2*1,355</t>
  </si>
  <si>
    <t>3*(2,1+1,3+4*0,12)*2-3*2,1</t>
  </si>
  <si>
    <t>2*(2,1+1,3+0,8+4*0,12)*2</t>
  </si>
  <si>
    <t>3*(2,1+1,3+0,8+4*0,12)*2</t>
  </si>
  <si>
    <t>17,7+6,8+10</t>
  </si>
  <si>
    <t>D-část 1</t>
  </si>
  <si>
    <t>6*(2,1+1,3+4*0,12)*2-6*2,1</t>
  </si>
  <si>
    <t>16,6</t>
  </si>
  <si>
    <t>D-část 2</t>
  </si>
  <si>
    <t>(3+3)*(2,34+1,54+4*0,12)*2-6*2,34</t>
  </si>
  <si>
    <t>5*(1,595+1,54+4*0,12)*2-5*1,595</t>
  </si>
  <si>
    <t>17,45</t>
  </si>
  <si>
    <t>D-část 3a,b</t>
  </si>
  <si>
    <t>2*(2,34+1,54+4*0,12)*2-2*2,34</t>
  </si>
  <si>
    <t>(26+18)*(1,595+1,54+4*0,12)*2-(26+18)*1,595</t>
  </si>
  <si>
    <t>21,9+29,85+2*6,3</t>
  </si>
  <si>
    <t>7</t>
  </si>
  <si>
    <t>PRVEK P3</t>
  </si>
  <si>
    <t>ŠAMBRÁNA 120x2000 mm, tl. 20 mm</t>
  </si>
  <si>
    <t>422546240</t>
  </si>
  <si>
    <t>812,575*1,05 'Přepočtené koeficientem množství</t>
  </si>
  <si>
    <t>MTŽ P4</t>
  </si>
  <si>
    <t>Montáž fasádní dekorace P4</t>
  </si>
  <si>
    <t>-1616501226</t>
  </si>
  <si>
    <t>9</t>
  </si>
  <si>
    <t>PRVEK P4</t>
  </si>
  <si>
    <t>FASÁDNÍ DEKORACE "KVĚT" 450x450 mm, tl. 35 mm</t>
  </si>
  <si>
    <t>294528994</t>
  </si>
  <si>
    <t>10</t>
  </si>
  <si>
    <t>MTŽ P5</t>
  </si>
  <si>
    <t>Montáž fasádní dekorace P5</t>
  </si>
  <si>
    <t>-1232261661</t>
  </si>
  <si>
    <t>11</t>
  </si>
  <si>
    <t>PRVEK P5</t>
  </si>
  <si>
    <t>FASÁDNÍ DEKORACE "ERB" 4000x1370 mm, tl. 40 mm</t>
  </si>
  <si>
    <t>-366718086</t>
  </si>
  <si>
    <t>12</t>
  </si>
  <si>
    <t>DEK-01</t>
  </si>
  <si>
    <t>Nátěr prvků</t>
  </si>
  <si>
    <t>-1552475490</t>
  </si>
  <si>
    <t>13</t>
  </si>
  <si>
    <t>DEK-02</t>
  </si>
  <si>
    <t>Lepicí pěna na spoje</t>
  </si>
  <si>
    <t>-1609123540</t>
  </si>
  <si>
    <t>14</t>
  </si>
  <si>
    <t>DEK-03</t>
  </si>
  <si>
    <t>Fasádní barva bílá (PM)</t>
  </si>
  <si>
    <t>kg</t>
  </si>
  <si>
    <t>-877235587</t>
  </si>
  <si>
    <t>DEK-04</t>
  </si>
  <si>
    <t>Hmota na retušování a tmelení</t>
  </si>
  <si>
    <t>1471824505</t>
  </si>
  <si>
    <t>16</t>
  </si>
  <si>
    <t>DEK-05</t>
  </si>
  <si>
    <t>VRN (doprava kazet)</t>
  </si>
  <si>
    <t>-1064252015</t>
  </si>
  <si>
    <t>17</t>
  </si>
  <si>
    <t>622541021</t>
  </si>
  <si>
    <t>Omítka tenkovrstvá silikonsilikátová vnějších ploch hydrofobní, se samočistícím účinkem probarvená, včetně penetrace podkladu zrnitá, tloušťky 2,0 mm stěn</t>
  </si>
  <si>
    <t>-422410406</t>
  </si>
  <si>
    <t>P</t>
  </si>
  <si>
    <t>Poznámka k položce:_x000D_
JEN OSTĚNÍ A NADPRAŽÍ STAVEBNÍCH OTVORŮ !!!</t>
  </si>
  <si>
    <t>OSTĚNÍ A NADPRAŽÍ</t>
  </si>
  <si>
    <t>poz. 01, okno 3-dílné, 2100x1300 mm</t>
  </si>
  <si>
    <t>(28+9+6+3)*(2,1+2*1,3)*0,27</t>
  </si>
  <si>
    <t>poz. 02, okno 2-dílné, 1355x1300 mm</t>
  </si>
  <si>
    <t>(4+6+5+5+22)*(1,355+2*1,3)*0,27</t>
  </si>
  <si>
    <t>poz. 03, okno 1-dílné, 600x1300 mm</t>
  </si>
  <si>
    <t>(6+9+42)*(0,6+2*1,3)*0,27</t>
  </si>
  <si>
    <t>poz. 04, dveře vchodové 1-dílné, 1140x3340 mm</t>
  </si>
  <si>
    <t>4*(1,14+2*3,34)*0,27</t>
  </si>
  <si>
    <t>poz. 05, výkladce s dveřmi, 2x 2200x2750 mm + 1x 1050x3250</t>
  </si>
  <si>
    <t>4*(1,05+2*3,25+2*(2,2+2*2,75))*0,27</t>
  </si>
  <si>
    <t>poz. 06, balkonové sestavy, 1x 745x2100 mm + 1x 1355x1300</t>
  </si>
  <si>
    <t>8*(2,1+0,745+1,355+1,3+0,8)*0,27</t>
  </si>
  <si>
    <t>18</t>
  </si>
  <si>
    <t>630300010RAA</t>
  </si>
  <si>
    <t>Vybourání dlažby a podkladního betonu, zřízení nové mazaniny</t>
  </si>
  <si>
    <t>2015407396</t>
  </si>
  <si>
    <t>"terasy" 67,28</t>
  </si>
  <si>
    <t>Ostatní konstrukce a práce, bourání</t>
  </si>
  <si>
    <t>19</t>
  </si>
  <si>
    <t>941311112</t>
  </si>
  <si>
    <t>Montáž lešení řadového modulového lehkého pracovního s podlahami s provozním zatížením tř. 3 do 200 kg/m2 šířky tř. SW06 přes 0,6 do 0,9 m, výšky přes 10 do 25 m</t>
  </si>
  <si>
    <t>-15177425</t>
  </si>
  <si>
    <t xml:space="preserve">Poznámka k souboru cen:_x000D_
1. V ceně jsou započteny i náklady na kotvení lešení._x000D_
2. Montáž lešení řadového modulového lehkého výšky přes 40 m se oceňuje individuálně._x000D_
3. Šířkou se rozumí půdorysná vzdálenost, měřená od vnitřního líce sloupků zábradlí k protilehlému volnému okraji podlahy nebo mezi vnitřními líci._x000D_
</t>
  </si>
  <si>
    <t>"P-část" (1,4+38,04)*(0,62+2,3+2*8,695)/2+(21,825+1,4)*(2*8,695+0,6+2,8)</t>
  </si>
  <si>
    <t>"P-část, dopočet k terasám" 4*(2,32+1,4)*4</t>
  </si>
  <si>
    <t>"J-část" (1,4+17,7)*(0,62+8,695)+(6,8+1,4)*(0,62+1,06+2*8,695)/2+(1,4+10+1,4)*(1,06+8,695)</t>
  </si>
  <si>
    <t>"D-část 1" (1,4+16,6+1,4)*(1,06+1,6+2*8,695)/2</t>
  </si>
  <si>
    <t>"D-část 2" (1,4+17,45)*(1,6+1,5+2*8,695)/2</t>
  </si>
  <si>
    <t>"D-část 3a" (29,475+5,15)*(1,5+2,8+2*8,695)/2+(6,3+2*1,4+5,15+2*1,4+6,3)*4,6</t>
  </si>
  <si>
    <t>"D-část 3b" (21,825+1,4)*(0,5+2,8+2*8,695)/2</t>
  </si>
  <si>
    <t>"Š-část" (1,4+10+1,4)*(2,8+8,695)-(10*2,8)</t>
  </si>
  <si>
    <t>20</t>
  </si>
  <si>
    <t>941311211</t>
  </si>
  <si>
    <t>Montáž lešení řadového modulového lehkého pracovního s podlahami s provozním zatížením tř. 3 do 200 kg/m2 Příplatek za první a každý další den použití lešení k ceně -1111 nebo -1112</t>
  </si>
  <si>
    <t>1591780359</t>
  </si>
  <si>
    <t>viz předchozí výpočty, předpoklad 60 kalendářních dní</t>
  </si>
  <si>
    <t>2553,769*60</t>
  </si>
  <si>
    <t>941211812</t>
  </si>
  <si>
    <t>Demontáž lešení řadového rámového lehkého pracovního s provozním zatížením tř. 3 do 200 kg/m2 šířky tř. SW06 přes 0,6 do 0,9 m, výšky přes 10 do 25 m</t>
  </si>
  <si>
    <t>842856750</t>
  </si>
  <si>
    <t xml:space="preserve">Poznámka k souboru cen:_x000D_
1. Demontáž lešení řadového rámového lehkého výšky přes 40 m se oceňuje individuálně._x000D_
</t>
  </si>
  <si>
    <t>22</t>
  </si>
  <si>
    <t>944511111</t>
  </si>
  <si>
    <t>Montáž ochranné sítě zavěšené na konstrukci lešení z textilie z umělých vláken</t>
  </si>
  <si>
    <t>719200453</t>
  </si>
  <si>
    <t xml:space="preserve">Poznámka k souboru cen:_x000D_
1. V cenách nejsou započteny náklady na lešení potřebné pro zavěšení sítí; toto lešení se oceňuje příslušnými cenami lešení._x000D_
</t>
  </si>
  <si>
    <t>23</t>
  </si>
  <si>
    <t>944511211</t>
  </si>
  <si>
    <t>Montáž ochranné sítě Příplatek za první a každý další den použití sítě k ceně -1111</t>
  </si>
  <si>
    <t>5435316</t>
  </si>
  <si>
    <t>24</t>
  </si>
  <si>
    <t>944511811</t>
  </si>
  <si>
    <t>Demontáž ochranné sítě zavěšené na konstrukci lešení z textilie z umělých vláken</t>
  </si>
  <si>
    <t>-119070673</t>
  </si>
  <si>
    <t>997</t>
  </si>
  <si>
    <t>Přesun sutě</t>
  </si>
  <si>
    <t>25</t>
  </si>
  <si>
    <t>997211111</t>
  </si>
  <si>
    <t>Svislá doprava suti nebo vybouraných hmot s naložením do dopravního zařízení a s vyprázdněním dopravního zařízení na hromadu nebo do dopravního prostředku suti na výšku do 3,5 m</t>
  </si>
  <si>
    <t>t</t>
  </si>
  <si>
    <t>-74595349</t>
  </si>
  <si>
    <t xml:space="preserve">Poznámka k souboru cen:_x000D_
1. Shazuje-li se suť z jakékoliv výšky na místo, kde zůstane ležet, aniž se s ní dále manipuluje, oceňuje se její svislá doprava pouze cenou 1111._x000D_
2. Výška svislé dopravy je svislá vzdálenost mezi místem nakládání do zařízení pro svislou dopravu a místem, kde se toto zařízení vyprazdňuje._x000D_
</t>
  </si>
  <si>
    <t>Poznámka k položce:_x000D_
položka a její JC převzata ze zasmluvněného položkového rozpočtu</t>
  </si>
  <si>
    <t>26</t>
  </si>
  <si>
    <t>997211119</t>
  </si>
  <si>
    <t>Svislá doprava suti nebo vybouraných hmot s naložením do dopravního zařízení a s vyprázdněním dopravního zařízení na hromadu nebo do dopravního prostředku suti na výšku Příplatek k ceně za každých dalších i započatých 3,5 m výšky přes 3,5 m</t>
  </si>
  <si>
    <t>2072955114</t>
  </si>
  <si>
    <t>27</t>
  </si>
  <si>
    <t>997013211</t>
  </si>
  <si>
    <t>Vnitrostaveništní doprava suti a vybouraných hmot vodorovně do 50 m svisle ručně pro budovy a haly výšky do 6 m</t>
  </si>
  <si>
    <t>731440590</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</si>
  <si>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</si>
  <si>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28</t>
  </si>
  <si>
    <t>997211611</t>
  </si>
  <si>
    <t>Nakládání suti nebo vybouraných hmot na dopravní prostředky pro vodorovnou dopravu suti</t>
  </si>
  <si>
    <t>-1898560625</t>
  </si>
  <si>
    <t>29</t>
  </si>
  <si>
    <t>997013501</t>
  </si>
  <si>
    <t>Odvoz suti a vybouraných hmot na skládku nebo meziskládku se složením, na vzdálenost do 1 km</t>
  </si>
  <si>
    <t>1617672965</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</si>
  <si>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</si>
  <si>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30</t>
  </si>
  <si>
    <t>997013509</t>
  </si>
  <si>
    <t>Odvoz suti a vybouraných hmot na skládku nebo meziskládku se složením, na vzdálenost Příplatek k ceně za každý další i započatý 1 km přes 1 km</t>
  </si>
  <si>
    <t>-1896261918</t>
  </si>
  <si>
    <t>29,01*14 'Přepočtené koeficientem množství</t>
  </si>
  <si>
    <t>31</t>
  </si>
  <si>
    <t>997013631</t>
  </si>
  <si>
    <t>Poplatek za uložení stavebního odpadu na skládce (skládkovné) směsného stavebního a demoličního zatříděného do Katalogu odpadů pod kódem 17 09 04</t>
  </si>
  <si>
    <t>-1479249381</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</si>
  <si>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</si>
  <si>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998</t>
  </si>
  <si>
    <t>Přesun hmot</t>
  </si>
  <si>
    <t>32</t>
  </si>
  <si>
    <t>998018003</t>
  </si>
  <si>
    <t>Přesun hmot pro budovy občanské výstavby, bydlení, výrobu a služby ruční - bez užití mechanizace vodorovná dopravní vzdálenost do 100 m pro budovy s jakoukoliv nosnou konstrukcí výšky přes 12 do 24 m</t>
  </si>
  <si>
    <t>-796727312</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</si>
  <si>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</si>
  <si>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PSV</t>
  </si>
  <si>
    <t>Práce a dodávky PSV</t>
  </si>
  <si>
    <t>711</t>
  </si>
  <si>
    <t>Izolace proti vodě, vlhkosti a plynům</t>
  </si>
  <si>
    <t>33</t>
  </si>
  <si>
    <t>711131811</t>
  </si>
  <si>
    <t>Odstranění izolace proti zemní vlhkosti na ploše vodorovné V</t>
  </si>
  <si>
    <t>-954326583</t>
  </si>
  <si>
    <t xml:space="preserve">Poznámka k souboru cen:_x000D_
1. Ceny se používají pro odstranění hydroizolačních pásů a folií bez rozlišení tloušťky a počtu vrstev._x000D_
</t>
  </si>
  <si>
    <t>"terasy" 2*(14,5*2,32)</t>
  </si>
  <si>
    <t>34</t>
  </si>
  <si>
    <t>711111002</t>
  </si>
  <si>
    <t>Provedení izolace proti zemní vlhkosti natěradly a tmely za studena na ploše vodorovné V nátěrem lakem asfaltovým</t>
  </si>
  <si>
    <t>-1876897669</t>
  </si>
  <si>
    <t xml:space="preserve">Poznámka k souboru cen:_x000D_
1. Izolace plochy jednotlivě do 10 m2 se oceňují skladebně cenou příslušné izolace a cenou 711 19-9095 Příplatek za plochu do 10 m2._x000D_
</t>
  </si>
  <si>
    <t>35</t>
  </si>
  <si>
    <t>11163152</t>
  </si>
  <si>
    <t>lak hydroizolační asfaltový</t>
  </si>
  <si>
    <t>110986140</t>
  </si>
  <si>
    <t>67,28*0,00035 'Přepočtené koeficientem množství</t>
  </si>
  <si>
    <t>36</t>
  </si>
  <si>
    <t>711141559</t>
  </si>
  <si>
    <t>Provedení izolace proti zemní vlhkosti pásy přitavením NAIP na ploše vodorovné V</t>
  </si>
  <si>
    <t>805600024</t>
  </si>
  <si>
    <t xml:space="preserve">Poznámka k souboru cen:_x000D_
1. Izolace plochy jednotlivě do 10 m2 se oceňují skladebně cenou příslušné izolace a cenou 711 19-9097 Příplatek za plochu do 10 m2._x000D_
</t>
  </si>
  <si>
    <t>37</t>
  </si>
  <si>
    <t>62856010</t>
  </si>
  <si>
    <t>pás asfaltový natavitelný modifikovaný SBS tl 3,5mm s vložkou z hliníkové fólie, hliníkové fólie s textilií a spalitelnou PE fólií nebo jemnozrnný minerálním posypem na horním povrchu</t>
  </si>
  <si>
    <t>1453295514</t>
  </si>
  <si>
    <t>67,28*1,15 'Přepočtené koeficientem množství</t>
  </si>
  <si>
    <t>38</t>
  </si>
  <si>
    <t>711401111RAE</t>
  </si>
  <si>
    <t>Balkonový systém , spádová vrstva tl. 100 mm</t>
  </si>
  <si>
    <t>-1651380758</t>
  </si>
  <si>
    <t>39</t>
  </si>
  <si>
    <t>998711101</t>
  </si>
  <si>
    <t>Přesun hmot pro izolace proti vodě, vlhkosti a plynům stanovený z hmotnosti přesunovaného materiálu vodorovná dopravní vzdálenost do 50 m v objektech výšky do 6 m</t>
  </si>
  <si>
    <t>1405278856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</si>
  <si>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</si>
  <si>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713</t>
  </si>
  <si>
    <t>Izolace tepelné</t>
  </si>
  <si>
    <t>40</t>
  </si>
  <si>
    <t>713111111</t>
  </si>
  <si>
    <t>Montáž tepelné izolace stropů rohožemi, pásy, dílci, deskami, bloky (izolační materiál ve specifikaci) vrchem bez překrytí lepenkou kladenými volně</t>
  </si>
  <si>
    <t>1988575658</t>
  </si>
  <si>
    <t>2*66,3</t>
  </si>
  <si>
    <t>41</t>
  </si>
  <si>
    <t>28376524</t>
  </si>
  <si>
    <t>deska izolační PIR s oboustranným textilním rounem 1200x600x40mm</t>
  </si>
  <si>
    <t>538884733</t>
  </si>
  <si>
    <t>132,6*1,1 'Přepočtené koeficientem množství</t>
  </si>
  <si>
    <t>42</t>
  </si>
  <si>
    <t>998713102</t>
  </si>
  <si>
    <t>Přesun hmot pro izolace tepelné stanovený z hmotnosti přesunovaného materiálu vodorovná dopravní vzdálenost do 50 m v objektech výšky přes 6 m do 12 m</t>
  </si>
  <si>
    <t>-84623110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</si>
  <si>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</si>
  <si>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764</t>
  </si>
  <si>
    <t>Konstrukce klempířské</t>
  </si>
  <si>
    <t>43</t>
  </si>
  <si>
    <t>764002871</t>
  </si>
  <si>
    <t>Demontáž klempířských konstrukcí lemování zdí do suti</t>
  </si>
  <si>
    <t>-1398848601</t>
  </si>
  <si>
    <t>"terasy" (14,665+2*2,32)*2</t>
  </si>
  <si>
    <t>44</t>
  </si>
  <si>
    <t>764341407</t>
  </si>
  <si>
    <t>Lemování zdí z titanzinkového předzvětralého plechu boční nebo horní rovných, střech s krytinou prejzovou nebo vlnitou rš 670 mm</t>
  </si>
  <si>
    <t>-400317610</t>
  </si>
  <si>
    <t>45</t>
  </si>
  <si>
    <t>998764102</t>
  </si>
  <si>
    <t>Přesun hmot pro konstrukce klempířské stanovený z hmotnosti přesunovaného materiálu vodorovná dopravní vzdálenost do 50 m v objektech výšky přes 6 do 12 m</t>
  </si>
  <si>
    <t>1838414945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</si>
  <si>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</si>
  <si>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767</t>
  </si>
  <si>
    <t>Konstrukce zámečnické</t>
  </si>
  <si>
    <t>46</t>
  </si>
  <si>
    <t>767161813</t>
  </si>
  <si>
    <t>Demontáž zábradlí do suti rovného nerozebíratelný spoj hmotnosti 1 m zábradlí do 20 kg</t>
  </si>
  <si>
    <t>-586314961</t>
  </si>
  <si>
    <t>47</t>
  </si>
  <si>
    <t>37501307R</t>
  </si>
  <si>
    <t>Zábrany na květináče</t>
  </si>
  <si>
    <t>1246019881</t>
  </si>
  <si>
    <t>(2,7*34+4,2*53)*0,15</t>
  </si>
  <si>
    <t>48</t>
  </si>
  <si>
    <t>ZÁBRADLÍ</t>
  </si>
  <si>
    <t>Zábradlí na terasách</t>
  </si>
  <si>
    <t>-1132010156</t>
  </si>
  <si>
    <t>"zábradlí" (14,665+2*2,32)*2</t>
  </si>
  <si>
    <t>49</t>
  </si>
  <si>
    <t>998767202</t>
  </si>
  <si>
    <t>Přesun hmot pro zámečnické konstrukce stanovený procentní sazbou (%) z ceny vodorovná dopravní vzdálenost do 50 m v objektech výšky přes 6 do 12 m</t>
  </si>
  <si>
    <t>%</t>
  </si>
  <si>
    <t>732438767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</si>
  <si>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</si>
  <si>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783</t>
  </si>
  <si>
    <t>Dokončovací práce - nátěry</t>
  </si>
  <si>
    <t>50</t>
  </si>
  <si>
    <t>783801505</t>
  </si>
  <si>
    <t>Příprava podkladu omítek před provedením nátěru omytí s odmaštěním a následným opláchnutím</t>
  </si>
  <si>
    <t>-403690391</t>
  </si>
  <si>
    <t>A. ZÁKLADNÍ VÝMĚRA</t>
  </si>
  <si>
    <t>"P-část" (29,85+31,7)*8,695</t>
  </si>
  <si>
    <t>"P-část, dopočet k terasám" 4*(2,32*4)</t>
  </si>
  <si>
    <t>"J-část" (17,7+6,8+10)*8,695</t>
  </si>
  <si>
    <t>"D-část 1" 16,6*8,695</t>
  </si>
  <si>
    <t>"D-část 2" 17,45*8,695</t>
  </si>
  <si>
    <t>"D-část 3a,b" (21,9+29,85)*8,695+2*(6,3*4,6)</t>
  </si>
  <si>
    <t>"Š-část" 10*8,695-10*2,8</t>
  </si>
  <si>
    <t>Mezisoučet</t>
  </si>
  <si>
    <t>B. ODEČET STAVEBNÍCH VÝPLNÍ</t>
  </si>
  <si>
    <t>"poz. 01, okno 3-dílné, 2100x1300 mm" -(28+9+6+3)*(2,1*1,3)</t>
  </si>
  <si>
    <t>"poz. 02, okno 2-dílné, 1355x1300 mm" -(4+6+5+5+22)*(1,355*1,3)</t>
  </si>
  <si>
    <t>"poz. 03, okno 1-dílné, 600x1300 mm" -(6+9+42)*(0,6*1,3)</t>
  </si>
  <si>
    <t>"poz. 04, dveře vchodové 1-dílné, 1140x3340 mm" -4*(1,14*3,34)</t>
  </si>
  <si>
    <t>"poz. 05, výkladce s dveřmi, 2x 2200x2750 mm + 1x 1050x3250" -4*(1,05*3,25+2*(2,2*2,75))</t>
  </si>
  <si>
    <t>"poz. 06, balkonové sestavy, 1x 745x2100 mm + 1x 1355x1300" -8*(0,745*2,1+1,355*1,3)</t>
  </si>
  <si>
    <t>C. PŘÍPOČET OSTĚNÍ A NADPRAŽÍ</t>
  </si>
  <si>
    <t>bude v omítce - oceněno samostatně</t>
  </si>
  <si>
    <t>D. PODSTŘEŠNÍ ŘÍMSA</t>
  </si>
  <si>
    <t>(29,85+31,7+17,7+6,8+10+16,6+17,45+21,9+29,85+10)*(0,2+0,1+0,15+0,2+0,1+0,25)</t>
  </si>
  <si>
    <t>E. OSTATNÍ PŘESAHY</t>
  </si>
  <si>
    <t>(1735,216-321,303+185,704+191,85)*3/100</t>
  </si>
  <si>
    <t>51</t>
  </si>
  <si>
    <t>783823165</t>
  </si>
  <si>
    <t>Penetrační nátěr omítek hladkých omítek hladkých, zrnitých tenkovrstvých nebo štukových stupně členitosti 3 silikonový</t>
  </si>
  <si>
    <t>797855589</t>
  </si>
  <si>
    <t>52</t>
  </si>
  <si>
    <t>783827445</t>
  </si>
  <si>
    <t>Krycí (ochranný ) nátěr omítek dvojnásobný hladkých omítek hladkých, zrnitých tenkovrstvých nebo štukových stupně členitosti 3 silikonový</t>
  </si>
  <si>
    <t>-1264047429</t>
  </si>
  <si>
    <t>53</t>
  </si>
  <si>
    <t>783897603</t>
  </si>
  <si>
    <t>Krycí (ochranný ) nátěr omítek Příplatek k cenám za zvýšenou pracnost provádění styku 2 barev dvojnásobného nátěru</t>
  </si>
  <si>
    <t>-1252683618</t>
  </si>
  <si>
    <t>54</t>
  </si>
  <si>
    <t>783897611</t>
  </si>
  <si>
    <t>Krycí (ochranný ) nátěr omítek Příplatek k cenám za provádění barevného nátěru v odstínu středně sytém dvojnásobného</t>
  </si>
  <si>
    <t>-233001620</t>
  </si>
  <si>
    <t>VRN</t>
  </si>
  <si>
    <t>Vedlejší rozpočtové náklady</t>
  </si>
  <si>
    <t>VRN1</t>
  </si>
  <si>
    <t>Průzkumné, geodetické a projektové práce</t>
  </si>
  <si>
    <t>55</t>
  </si>
  <si>
    <t>013254000</t>
  </si>
  <si>
    <t>Dokumentace skutečného provedení stavby</t>
  </si>
  <si>
    <t>Kč</t>
  </si>
  <si>
    <t>CS ÚRS 2019 01</t>
  </si>
  <si>
    <t>1024</t>
  </si>
  <si>
    <t>-1153295377</t>
  </si>
  <si>
    <t>VRN3</t>
  </si>
  <si>
    <t>Zařízení staveniště</t>
  </si>
  <si>
    <t>56</t>
  </si>
  <si>
    <t>030001000</t>
  </si>
  <si>
    <t>-152230807</t>
  </si>
  <si>
    <t>Poznámka k položce:_x000D_
včetně nákladů na provoz zařízení staveniště a jeho následné odstranění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</si>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</sst>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91">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4"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4" xfId="0" applyBorder="1" applyAlignment="1">
      <alignment vertical="center"/>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protection locked="0"/>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6"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167" fontId="22" fillId="2" borderId="23" xfId="0" applyNumberFormat="1" applyFont="1" applyFill="1" applyBorder="1" applyAlignment="1" applyProtection="1">
      <alignment vertical="center"/>
      <protection locked="0"/>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37"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vertical="center" wrapText="1"/>
    </xf>
    <xf numFmtId="0" fontId="37" fillId="0" borderId="28" xfId="0" applyFont="1" applyBorder="1" applyAlignment="1">
      <alignment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40" fillId="0" borderId="27"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horizontal="left" vertical="center"/>
    </xf>
    <xf numFmtId="0" fontId="40" fillId="0" borderId="1" xfId="0" applyFont="1" applyBorder="1" applyAlignment="1">
      <alignment vertical="center"/>
    </xf>
    <xf numFmtId="49" fontId="40" fillId="0" borderId="1" xfId="0" applyNumberFormat="1" applyFont="1" applyBorder="1" applyAlignment="1">
      <alignment vertical="center" wrapText="1"/>
    </xf>
    <xf numFmtId="0" fontId="37" fillId="0" borderId="30" xfId="0" applyFont="1" applyBorder="1" applyAlignment="1">
      <alignment vertical="center" wrapText="1"/>
    </xf>
    <xf numFmtId="0" fontId="41" fillId="0" borderId="29" xfId="0" applyFont="1" applyBorder="1" applyAlignment="1">
      <alignment vertical="center" wrapText="1"/>
    </xf>
    <xf numFmtId="0" fontId="37" fillId="0" borderId="31" xfId="0" applyFont="1" applyBorder="1" applyAlignment="1">
      <alignment vertical="center" wrapText="1"/>
    </xf>
    <xf numFmtId="0" fontId="37" fillId="0" borderId="1" xfId="0" applyFont="1" applyBorder="1" applyAlignment="1">
      <alignment vertical="top"/>
    </xf>
    <xf numFmtId="0" fontId="37" fillId="0" borderId="0" xfId="0" applyFont="1" applyAlignment="1">
      <alignment vertical="top"/>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9" fillId="0" borderId="1"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1" xfId="0" applyFont="1" applyBorder="1" applyAlignment="1">
      <alignment horizontal="left" vertical="center"/>
    </xf>
    <xf numFmtId="0" fontId="40" fillId="0" borderId="0" xfId="0" applyFont="1" applyAlignment="1">
      <alignment horizontal="left" vertical="center"/>
    </xf>
    <xf numFmtId="0" fontId="40" fillId="0" borderId="1" xfId="0" applyFont="1" applyBorder="1" applyAlignment="1">
      <alignment horizontal="center" vertical="center"/>
    </xf>
    <xf numFmtId="0" fontId="40" fillId="0" borderId="27" xfId="0" applyFont="1" applyBorder="1" applyAlignment="1">
      <alignment horizontal="left" vertical="center"/>
    </xf>
    <xf numFmtId="0" fontId="40" fillId="0" borderId="1" xfId="0" applyFont="1" applyFill="1" applyBorder="1" applyAlignment="1">
      <alignment horizontal="left" vertical="center"/>
    </xf>
    <xf numFmtId="0" fontId="40" fillId="0" borderId="1" xfId="0" applyFont="1" applyFill="1" applyBorder="1" applyAlignment="1">
      <alignment horizontal="center" vertical="center"/>
    </xf>
    <xf numFmtId="0" fontId="37" fillId="0" borderId="30" xfId="0" applyFont="1" applyBorder="1" applyAlignment="1">
      <alignment horizontal="left" vertical="center"/>
    </xf>
    <xf numFmtId="0" fontId="41" fillId="0" borderId="29" xfId="0" applyFont="1" applyBorder="1" applyAlignment="1">
      <alignment horizontal="left" vertical="center"/>
    </xf>
    <xf numFmtId="0" fontId="37" fillId="0" borderId="31" xfId="0" applyFont="1" applyBorder="1" applyAlignment="1">
      <alignment horizontal="left" vertical="center"/>
    </xf>
    <xf numFmtId="0" fontId="37" fillId="0" borderId="1" xfId="0" applyFont="1" applyBorder="1" applyAlignment="1">
      <alignment horizontal="left" vertical="center"/>
    </xf>
    <xf numFmtId="0" fontId="41" fillId="0" borderId="1" xfId="0" applyFont="1" applyBorder="1" applyAlignment="1">
      <alignment horizontal="left" vertical="center"/>
    </xf>
    <xf numFmtId="0" fontId="42" fillId="0" borderId="1" xfId="0" applyFont="1" applyBorder="1" applyAlignment="1">
      <alignment horizontal="left" vertical="center"/>
    </xf>
    <xf numFmtId="0" fontId="40" fillId="0" borderId="29" xfId="0" applyFont="1" applyBorder="1" applyAlignment="1">
      <alignment horizontal="left" vertical="center"/>
    </xf>
    <xf numFmtId="0" fontId="37" fillId="0" borderId="1" xfId="0" applyFont="1" applyBorder="1" applyAlignment="1">
      <alignment horizontal="left" vertical="center" wrapText="1"/>
    </xf>
    <xf numFmtId="0" fontId="40" fillId="0" borderId="1"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7"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28" xfId="0" applyFont="1" applyBorder="1" applyAlignment="1">
      <alignment horizontal="left" vertical="center"/>
    </xf>
    <xf numFmtId="0" fontId="40" fillId="0" borderId="30" xfId="0" applyFont="1" applyBorder="1" applyAlignment="1">
      <alignment horizontal="left" vertical="center" wrapText="1"/>
    </xf>
    <xf numFmtId="0" fontId="40" fillId="0" borderId="29" xfId="0" applyFont="1" applyBorder="1" applyAlignment="1">
      <alignment horizontal="left" vertical="center" wrapText="1"/>
    </xf>
    <xf numFmtId="0" fontId="40" fillId="0" borderId="31" xfId="0" applyFont="1" applyBorder="1" applyAlignment="1">
      <alignment horizontal="left" vertical="center" wrapText="1"/>
    </xf>
    <xf numFmtId="0" fontId="40" fillId="0" borderId="1" xfId="0" applyFont="1" applyBorder="1" applyAlignment="1">
      <alignment horizontal="left" vertical="top"/>
    </xf>
    <xf numFmtId="0" fontId="40" fillId="0" borderId="1" xfId="0" applyFont="1" applyBorder="1" applyAlignment="1">
      <alignment horizontal="center" vertical="top"/>
    </xf>
    <xf numFmtId="0" fontId="40" fillId="0" borderId="30" xfId="0" applyFont="1" applyBorder="1" applyAlignment="1">
      <alignment horizontal="left" vertical="center"/>
    </xf>
    <xf numFmtId="0" fontId="40" fillId="0" borderId="31" xfId="0" applyFont="1" applyBorder="1" applyAlignment="1">
      <alignment horizontal="left" vertical="center"/>
    </xf>
    <xf numFmtId="0" fontId="42" fillId="0" borderId="0" xfId="0" applyFont="1" applyAlignment="1">
      <alignment vertical="center"/>
    </xf>
    <xf numFmtId="0" fontId="39" fillId="0" borderId="1"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1" xfId="0" applyBorder="1" applyAlignment="1">
      <alignment vertical="top"/>
    </xf>
    <xf numFmtId="49" fontId="40" fillId="0" borderId="1"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xf numFmtId="0" fontId="37" fillId="0" borderId="27" xfId="0" applyFont="1" applyBorder="1" applyAlignment="1">
      <alignment vertical="top"/>
    </xf>
    <xf numFmtId="0" fontId="37" fillId="0" borderId="28" xfId="0" applyFont="1" applyBorder="1" applyAlignment="1">
      <alignment vertical="top"/>
    </xf>
    <xf numFmtId="0" fontId="37" fillId="0" borderId="1" xfId="0" applyFont="1" applyBorder="1" applyAlignment="1">
      <alignment horizontal="center" vertical="center"/>
    </xf>
    <xf numFmtId="0" fontId="37" fillId="0" borderId="1" xfId="0" applyFont="1" applyBorder="1" applyAlignment="1">
      <alignment horizontal="left" vertical="top"/>
    </xf>
    <xf numFmtId="0" fontId="37" fillId="0" borderId="30" xfId="0" applyFont="1" applyBorder="1" applyAlignment="1">
      <alignment vertical="top"/>
    </xf>
    <xf numFmtId="0" fontId="37" fillId="0" borderId="29" xfId="0" applyFont="1" applyBorder="1" applyAlignment="1">
      <alignment vertical="top"/>
    </xf>
    <xf numFmtId="0" fontId="37" fillId="0" borderId="31"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0" fontId="4"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39" fillId="0" borderId="29" xfId="0" applyFont="1" applyBorder="1" applyAlignment="1">
      <alignment horizontal="left"/>
    </xf>
    <xf numFmtId="0" fontId="40" fillId="0" borderId="1" xfId="0" applyFont="1" applyBorder="1" applyAlignment="1">
      <alignment horizontal="left" vertical="center"/>
    </xf>
    <xf numFmtId="0" fontId="40" fillId="0" borderId="1" xfId="0" applyFont="1" applyBorder="1" applyAlignment="1">
      <alignment horizontal="left" vertical="top"/>
    </xf>
    <xf numFmtId="0" fontId="40" fillId="0" borderId="1" xfId="0" applyFont="1" applyBorder="1" applyAlignment="1">
      <alignment horizontal="left" vertical="center" wrapText="1"/>
    </xf>
    <xf numFmtId="0" fontId="39" fillId="0" borderId="29" xfId="0" applyFont="1" applyBorder="1" applyAlignment="1">
      <alignment horizontal="left" wrapText="1"/>
    </xf>
    <xf numFmtId="49" fontId="40"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topLeftCell="A49" workbookViewId="0"/>
  </sheetViews>
  <sheetFormatPr defaultRowHeight="14.4"/>
  <cols>
    <col min="1" max="1" width="8.28515625" style="1" customWidth="1"/>
    <col min="2" max="2" width="1.7109375" style="1" customWidth="1"/>
    <col min="3" max="3" width="4.140625" style="1" customWidth="1"/>
    <col min="4" max="33" width="2.7109375" style="1" customWidth="1"/>
    <col min="34" max="34" width="3.28515625" style="1" customWidth="1"/>
    <col min="35" max="35" width="31.7109375" style="1" customWidth="1"/>
    <col min="36" max="37" width="2.42578125" style="1" customWidth="1"/>
    <col min="38" max="38" width="8.28515625" style="1" customWidth="1"/>
    <col min="39" max="39" width="3.28515625" style="1" customWidth="1"/>
    <col min="40" max="40" width="13.28515625" style="1" customWidth="1"/>
    <col min="41" max="41" width="7.42578125" style="1" customWidth="1"/>
    <col min="42" max="42" width="4.140625" style="1" customWidth="1"/>
    <col min="43" max="43" width="15.7109375" style="1" customWidth="1"/>
    <col min="44" max="44" width="13.7109375" style="1" customWidth="1"/>
    <col min="45" max="47" width="25.85546875" style="1" hidden="1" customWidth="1"/>
    <col min="48" max="49" width="21.7109375" style="1" hidden="1" customWidth="1"/>
    <col min="50" max="51" width="25" style="1" hidden="1" customWidth="1"/>
    <col min="52" max="52" width="21.7109375" style="1" hidden="1" customWidth="1"/>
    <col min="53" max="53" width="19.140625" style="1" hidden="1" customWidth="1"/>
    <col min="54" max="54" width="25" style="1" hidden="1" customWidth="1"/>
    <col min="55" max="55" width="21.7109375" style="1" hidden="1" customWidth="1"/>
    <col min="56" max="56" width="19.140625" style="1" hidden="1" customWidth="1"/>
    <col min="57" max="57" width="66.42578125" style="1" customWidth="1"/>
    <col min="71" max="91" width="9.28515625" style="1" hidden="1"/>
  </cols>
  <sheetData>
    <row r="1" spans="1:74" ht="10.199999999999999">
      <c r="A1" s="18" t="s">
        <v>0</v>
      </c>
      <c r="AZ1" s="18" t="s">
        <v>1</v>
      </c>
      <c r="BA1" s="18" t="s">
        <v>2</v>
      </c>
      <c r="BB1" s="18" t="s">
        <v>3</v>
      </c>
      <c r="BT1" s="18" t="s">
        <v>4</v>
      </c>
      <c r="BU1" s="18" t="s">
        <v>4</v>
      </c>
      <c r="BV1" s="18" t="s">
        <v>5</v>
      </c>
    </row>
    <row r="2" spans="1:74" s="1" customFormat="1" ht="36.9" customHeight="1">
      <c r="AR2" s="376"/>
      <c r="AS2" s="376"/>
      <c r="AT2" s="376"/>
      <c r="AU2" s="376"/>
      <c r="AV2" s="376"/>
      <c r="AW2" s="376"/>
      <c r="AX2" s="376"/>
      <c r="AY2" s="376"/>
      <c r="AZ2" s="376"/>
      <c r="BA2" s="376"/>
      <c r="BB2" s="376"/>
      <c r="BC2" s="376"/>
      <c r="BD2" s="376"/>
      <c r="BE2" s="376"/>
      <c r="BS2" s="19" t="s">
        <v>6</v>
      </c>
      <c r="BT2" s="19" t="s">
        <v>7</v>
      </c>
    </row>
    <row r="3" spans="1:74"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1:74" s="1" customFormat="1" ht="24.9"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1:74" s="1" customFormat="1" ht="12" customHeight="1">
      <c r="B5" s="23"/>
      <c r="C5" s="24"/>
      <c r="D5" s="28" t="s">
        <v>13</v>
      </c>
      <c r="E5" s="24"/>
      <c r="F5" s="24"/>
      <c r="G5" s="24"/>
      <c r="H5" s="24"/>
      <c r="I5" s="24"/>
      <c r="J5" s="24"/>
      <c r="K5" s="340" t="s">
        <v>14</v>
      </c>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24"/>
      <c r="AQ5" s="24"/>
      <c r="AR5" s="22"/>
      <c r="BE5" s="337" t="s">
        <v>15</v>
      </c>
      <c r="BS5" s="19" t="s">
        <v>6</v>
      </c>
    </row>
    <row r="6" spans="1:74" s="1" customFormat="1" ht="36.9" customHeight="1">
      <c r="B6" s="23"/>
      <c r="C6" s="24"/>
      <c r="D6" s="30" t="s">
        <v>16</v>
      </c>
      <c r="E6" s="24"/>
      <c r="F6" s="24"/>
      <c r="G6" s="24"/>
      <c r="H6" s="24"/>
      <c r="I6" s="24"/>
      <c r="J6" s="24"/>
      <c r="K6" s="342" t="s">
        <v>17</v>
      </c>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24"/>
      <c r="AQ6" s="24"/>
      <c r="AR6" s="22"/>
      <c r="BE6" s="338"/>
      <c r="BS6" s="19" t="s">
        <v>6</v>
      </c>
    </row>
    <row r="7" spans="1:74"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38"/>
      <c r="BS7" s="19" t="s">
        <v>6</v>
      </c>
    </row>
    <row r="8" spans="1:74"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38"/>
      <c r="BS8" s="19" t="s">
        <v>6</v>
      </c>
    </row>
    <row r="9" spans="1:74"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8"/>
      <c r="BS9" s="19" t="s">
        <v>6</v>
      </c>
    </row>
    <row r="10" spans="1:74"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38"/>
      <c r="BS10" s="19" t="s">
        <v>6</v>
      </c>
    </row>
    <row r="11" spans="1:74"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19</v>
      </c>
      <c r="AO11" s="24"/>
      <c r="AP11" s="24"/>
      <c r="AQ11" s="24"/>
      <c r="AR11" s="22"/>
      <c r="BE11" s="338"/>
      <c r="BS11" s="19" t="s">
        <v>6</v>
      </c>
    </row>
    <row r="12" spans="1:74"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8"/>
      <c r="BS12" s="19" t="s">
        <v>6</v>
      </c>
    </row>
    <row r="13" spans="1:74"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31</v>
      </c>
      <c r="AO13" s="24"/>
      <c r="AP13" s="24"/>
      <c r="AQ13" s="24"/>
      <c r="AR13" s="22"/>
      <c r="BE13" s="338"/>
      <c r="BS13" s="19" t="s">
        <v>6</v>
      </c>
    </row>
    <row r="14" spans="1:74" ht="13.2">
      <c r="B14" s="23"/>
      <c r="C14" s="24"/>
      <c r="D14" s="24"/>
      <c r="E14" s="343" t="s">
        <v>31</v>
      </c>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1" t="s">
        <v>29</v>
      </c>
      <c r="AL14" s="24"/>
      <c r="AM14" s="24"/>
      <c r="AN14" s="33" t="s">
        <v>31</v>
      </c>
      <c r="AO14" s="24"/>
      <c r="AP14" s="24"/>
      <c r="AQ14" s="24"/>
      <c r="AR14" s="22"/>
      <c r="BE14" s="338"/>
      <c r="BS14" s="19" t="s">
        <v>6</v>
      </c>
    </row>
    <row r="15" spans="1:74"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8"/>
      <c r="BS15" s="19" t="s">
        <v>4</v>
      </c>
    </row>
    <row r="16" spans="1:74"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38"/>
      <c r="BS16" s="19" t="s">
        <v>4</v>
      </c>
    </row>
    <row r="17" spans="1:71" s="1" customFormat="1" ht="18.45"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19</v>
      </c>
      <c r="AO17" s="24"/>
      <c r="AP17" s="24"/>
      <c r="AQ17" s="24"/>
      <c r="AR17" s="22"/>
      <c r="BE17" s="338"/>
      <c r="BS17" s="19" t="s">
        <v>34</v>
      </c>
    </row>
    <row r="18" spans="1: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8"/>
      <c r="BS18" s="19" t="s">
        <v>6</v>
      </c>
    </row>
    <row r="19" spans="1: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38"/>
      <c r="BS19" s="19" t="s">
        <v>6</v>
      </c>
    </row>
    <row r="20" spans="1:71" s="1" customFormat="1" ht="18.45" customHeight="1">
      <c r="B20" s="23"/>
      <c r="C20" s="24"/>
      <c r="D20" s="24"/>
      <c r="E20" s="29" t="s">
        <v>33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38"/>
      <c r="BS20" s="19" t="s">
        <v>4</v>
      </c>
    </row>
    <row r="21" spans="1:71"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8"/>
    </row>
    <row r="22" spans="1:71" s="1" customFormat="1" ht="12" customHeight="1">
      <c r="B22" s="23"/>
      <c r="C22" s="24"/>
      <c r="D22" s="31"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8"/>
    </row>
    <row r="23" spans="1:71" s="1" customFormat="1" ht="47.25" customHeight="1">
      <c r="B23" s="23"/>
      <c r="C23" s="24"/>
      <c r="D23" s="24"/>
      <c r="E23" s="345" t="s">
        <v>37</v>
      </c>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24"/>
      <c r="AP23" s="24"/>
      <c r="AQ23" s="24"/>
      <c r="AR23" s="22"/>
      <c r="BE23" s="338"/>
    </row>
    <row r="24" spans="1:71"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8"/>
    </row>
    <row r="25" spans="1:71" s="1" customFormat="1" ht="6.9"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38"/>
    </row>
    <row r="26" spans="1:71" s="2" customFormat="1" ht="25.95" customHeight="1">
      <c r="A26" s="36"/>
      <c r="B26" s="37"/>
      <c r="C26" s="38"/>
      <c r="D26" s="39" t="s">
        <v>38</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6">
        <f>ROUND(AG54,2)</f>
        <v>0</v>
      </c>
      <c r="AL26" s="347"/>
      <c r="AM26" s="347"/>
      <c r="AN26" s="347"/>
      <c r="AO26" s="347"/>
      <c r="AP26" s="38"/>
      <c r="AQ26" s="38"/>
      <c r="AR26" s="41"/>
      <c r="BE26" s="338"/>
    </row>
    <row r="27" spans="1:71" s="2" customFormat="1" ht="6.9"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8"/>
    </row>
    <row r="28" spans="1:71" s="2" customFormat="1" ht="13.2">
      <c r="A28" s="36"/>
      <c r="B28" s="37"/>
      <c r="C28" s="38"/>
      <c r="D28" s="38"/>
      <c r="E28" s="38"/>
      <c r="F28" s="38"/>
      <c r="G28" s="38"/>
      <c r="H28" s="38"/>
      <c r="I28" s="38"/>
      <c r="J28" s="38"/>
      <c r="K28" s="38"/>
      <c r="L28" s="348" t="s">
        <v>39</v>
      </c>
      <c r="M28" s="348"/>
      <c r="N28" s="348"/>
      <c r="O28" s="348"/>
      <c r="P28" s="348"/>
      <c r="Q28" s="38"/>
      <c r="R28" s="38"/>
      <c r="S28" s="38"/>
      <c r="T28" s="38"/>
      <c r="U28" s="38"/>
      <c r="V28" s="38"/>
      <c r="W28" s="348" t="s">
        <v>40</v>
      </c>
      <c r="X28" s="348"/>
      <c r="Y28" s="348"/>
      <c r="Z28" s="348"/>
      <c r="AA28" s="348"/>
      <c r="AB28" s="348"/>
      <c r="AC28" s="348"/>
      <c r="AD28" s="348"/>
      <c r="AE28" s="348"/>
      <c r="AF28" s="38"/>
      <c r="AG28" s="38"/>
      <c r="AH28" s="38"/>
      <c r="AI28" s="38"/>
      <c r="AJ28" s="38"/>
      <c r="AK28" s="348" t="s">
        <v>41</v>
      </c>
      <c r="AL28" s="348"/>
      <c r="AM28" s="348"/>
      <c r="AN28" s="348"/>
      <c r="AO28" s="348"/>
      <c r="AP28" s="38"/>
      <c r="AQ28" s="38"/>
      <c r="AR28" s="41"/>
      <c r="BE28" s="338"/>
    </row>
    <row r="29" spans="1:71" s="3" customFormat="1" ht="14.4" customHeight="1">
      <c r="B29" s="42"/>
      <c r="C29" s="43"/>
      <c r="D29" s="31" t="s">
        <v>42</v>
      </c>
      <c r="E29" s="43"/>
      <c r="F29" s="31" t="s">
        <v>43</v>
      </c>
      <c r="G29" s="43"/>
      <c r="H29" s="43"/>
      <c r="I29" s="43"/>
      <c r="J29" s="43"/>
      <c r="K29" s="43"/>
      <c r="L29" s="351">
        <v>0.21</v>
      </c>
      <c r="M29" s="350"/>
      <c r="N29" s="350"/>
      <c r="O29" s="350"/>
      <c r="P29" s="350"/>
      <c r="Q29" s="43"/>
      <c r="R29" s="43"/>
      <c r="S29" s="43"/>
      <c r="T29" s="43"/>
      <c r="U29" s="43"/>
      <c r="V29" s="43"/>
      <c r="W29" s="349">
        <f>ROUND(AZ54, 2)</f>
        <v>0</v>
      </c>
      <c r="X29" s="350"/>
      <c r="Y29" s="350"/>
      <c r="Z29" s="350"/>
      <c r="AA29" s="350"/>
      <c r="AB29" s="350"/>
      <c r="AC29" s="350"/>
      <c r="AD29" s="350"/>
      <c r="AE29" s="350"/>
      <c r="AF29" s="43"/>
      <c r="AG29" s="43"/>
      <c r="AH29" s="43"/>
      <c r="AI29" s="43"/>
      <c r="AJ29" s="43"/>
      <c r="AK29" s="349">
        <f>ROUND(AV54, 2)</f>
        <v>0</v>
      </c>
      <c r="AL29" s="350"/>
      <c r="AM29" s="350"/>
      <c r="AN29" s="350"/>
      <c r="AO29" s="350"/>
      <c r="AP29" s="43"/>
      <c r="AQ29" s="43"/>
      <c r="AR29" s="44"/>
      <c r="BE29" s="339"/>
    </row>
    <row r="30" spans="1:71" s="3" customFormat="1" ht="14.4" customHeight="1">
      <c r="B30" s="42"/>
      <c r="C30" s="43"/>
      <c r="D30" s="43"/>
      <c r="E30" s="43"/>
      <c r="F30" s="31" t="s">
        <v>44</v>
      </c>
      <c r="G30" s="43"/>
      <c r="H30" s="43"/>
      <c r="I30" s="43"/>
      <c r="J30" s="43"/>
      <c r="K30" s="43"/>
      <c r="L30" s="351">
        <v>0.15</v>
      </c>
      <c r="M30" s="350"/>
      <c r="N30" s="350"/>
      <c r="O30" s="350"/>
      <c r="P30" s="350"/>
      <c r="Q30" s="43"/>
      <c r="R30" s="43"/>
      <c r="S30" s="43"/>
      <c r="T30" s="43"/>
      <c r="U30" s="43"/>
      <c r="V30" s="43"/>
      <c r="W30" s="349">
        <f>ROUND(BA54, 2)</f>
        <v>0</v>
      </c>
      <c r="X30" s="350"/>
      <c r="Y30" s="350"/>
      <c r="Z30" s="350"/>
      <c r="AA30" s="350"/>
      <c r="AB30" s="350"/>
      <c r="AC30" s="350"/>
      <c r="AD30" s="350"/>
      <c r="AE30" s="350"/>
      <c r="AF30" s="43"/>
      <c r="AG30" s="43"/>
      <c r="AH30" s="43"/>
      <c r="AI30" s="43"/>
      <c r="AJ30" s="43"/>
      <c r="AK30" s="349">
        <f>ROUND(AW54, 2)</f>
        <v>0</v>
      </c>
      <c r="AL30" s="350"/>
      <c r="AM30" s="350"/>
      <c r="AN30" s="350"/>
      <c r="AO30" s="350"/>
      <c r="AP30" s="43"/>
      <c r="AQ30" s="43"/>
      <c r="AR30" s="44"/>
      <c r="BE30" s="339"/>
    </row>
    <row r="31" spans="1:71" s="3" customFormat="1" ht="14.4" hidden="1" customHeight="1">
      <c r="B31" s="42"/>
      <c r="C31" s="43"/>
      <c r="D31" s="43"/>
      <c r="E31" s="43"/>
      <c r="F31" s="31" t="s">
        <v>45</v>
      </c>
      <c r="G31" s="43"/>
      <c r="H31" s="43"/>
      <c r="I31" s="43"/>
      <c r="J31" s="43"/>
      <c r="K31" s="43"/>
      <c r="L31" s="351">
        <v>0.21</v>
      </c>
      <c r="M31" s="350"/>
      <c r="N31" s="350"/>
      <c r="O31" s="350"/>
      <c r="P31" s="350"/>
      <c r="Q31" s="43"/>
      <c r="R31" s="43"/>
      <c r="S31" s="43"/>
      <c r="T31" s="43"/>
      <c r="U31" s="43"/>
      <c r="V31" s="43"/>
      <c r="W31" s="349">
        <f>ROUND(BB54, 2)</f>
        <v>0</v>
      </c>
      <c r="X31" s="350"/>
      <c r="Y31" s="350"/>
      <c r="Z31" s="350"/>
      <c r="AA31" s="350"/>
      <c r="AB31" s="350"/>
      <c r="AC31" s="350"/>
      <c r="AD31" s="350"/>
      <c r="AE31" s="350"/>
      <c r="AF31" s="43"/>
      <c r="AG31" s="43"/>
      <c r="AH31" s="43"/>
      <c r="AI31" s="43"/>
      <c r="AJ31" s="43"/>
      <c r="AK31" s="349">
        <v>0</v>
      </c>
      <c r="AL31" s="350"/>
      <c r="AM31" s="350"/>
      <c r="AN31" s="350"/>
      <c r="AO31" s="350"/>
      <c r="AP31" s="43"/>
      <c r="AQ31" s="43"/>
      <c r="AR31" s="44"/>
      <c r="BE31" s="339"/>
    </row>
    <row r="32" spans="1:71" s="3" customFormat="1" ht="14.4" hidden="1" customHeight="1">
      <c r="B32" s="42"/>
      <c r="C32" s="43"/>
      <c r="D32" s="43"/>
      <c r="E32" s="43"/>
      <c r="F32" s="31" t="s">
        <v>46</v>
      </c>
      <c r="G32" s="43"/>
      <c r="H32" s="43"/>
      <c r="I32" s="43"/>
      <c r="J32" s="43"/>
      <c r="K32" s="43"/>
      <c r="L32" s="351">
        <v>0.15</v>
      </c>
      <c r="M32" s="350"/>
      <c r="N32" s="350"/>
      <c r="O32" s="350"/>
      <c r="P32" s="350"/>
      <c r="Q32" s="43"/>
      <c r="R32" s="43"/>
      <c r="S32" s="43"/>
      <c r="T32" s="43"/>
      <c r="U32" s="43"/>
      <c r="V32" s="43"/>
      <c r="W32" s="349">
        <f>ROUND(BC54, 2)</f>
        <v>0</v>
      </c>
      <c r="X32" s="350"/>
      <c r="Y32" s="350"/>
      <c r="Z32" s="350"/>
      <c r="AA32" s="350"/>
      <c r="AB32" s="350"/>
      <c r="AC32" s="350"/>
      <c r="AD32" s="350"/>
      <c r="AE32" s="350"/>
      <c r="AF32" s="43"/>
      <c r="AG32" s="43"/>
      <c r="AH32" s="43"/>
      <c r="AI32" s="43"/>
      <c r="AJ32" s="43"/>
      <c r="AK32" s="349">
        <v>0</v>
      </c>
      <c r="AL32" s="350"/>
      <c r="AM32" s="350"/>
      <c r="AN32" s="350"/>
      <c r="AO32" s="350"/>
      <c r="AP32" s="43"/>
      <c r="AQ32" s="43"/>
      <c r="AR32" s="44"/>
      <c r="BE32" s="339"/>
    </row>
    <row r="33" spans="1:57" s="3" customFormat="1" ht="14.4" hidden="1" customHeight="1">
      <c r="B33" s="42"/>
      <c r="C33" s="43"/>
      <c r="D33" s="43"/>
      <c r="E33" s="43"/>
      <c r="F33" s="31" t="s">
        <v>47</v>
      </c>
      <c r="G33" s="43"/>
      <c r="H33" s="43"/>
      <c r="I33" s="43"/>
      <c r="J33" s="43"/>
      <c r="K33" s="43"/>
      <c r="L33" s="351">
        <v>0</v>
      </c>
      <c r="M33" s="350"/>
      <c r="N33" s="350"/>
      <c r="O33" s="350"/>
      <c r="P33" s="350"/>
      <c r="Q33" s="43"/>
      <c r="R33" s="43"/>
      <c r="S33" s="43"/>
      <c r="T33" s="43"/>
      <c r="U33" s="43"/>
      <c r="V33" s="43"/>
      <c r="W33" s="349">
        <f>ROUND(BD54, 2)</f>
        <v>0</v>
      </c>
      <c r="X33" s="350"/>
      <c r="Y33" s="350"/>
      <c r="Z33" s="350"/>
      <c r="AA33" s="350"/>
      <c r="AB33" s="350"/>
      <c r="AC33" s="350"/>
      <c r="AD33" s="350"/>
      <c r="AE33" s="350"/>
      <c r="AF33" s="43"/>
      <c r="AG33" s="43"/>
      <c r="AH33" s="43"/>
      <c r="AI33" s="43"/>
      <c r="AJ33" s="43"/>
      <c r="AK33" s="349">
        <v>0</v>
      </c>
      <c r="AL33" s="350"/>
      <c r="AM33" s="350"/>
      <c r="AN33" s="350"/>
      <c r="AO33" s="350"/>
      <c r="AP33" s="43"/>
      <c r="AQ33" s="43"/>
      <c r="AR33" s="44"/>
    </row>
    <row r="34" spans="1:57" s="2" customFormat="1" ht="6.9"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5" customHeight="1">
      <c r="A35" s="36"/>
      <c r="B35" s="37"/>
      <c r="C35" s="45"/>
      <c r="D35" s="46" t="s">
        <v>48</v>
      </c>
      <c r="E35" s="47"/>
      <c r="F35" s="47"/>
      <c r="G35" s="47"/>
      <c r="H35" s="47"/>
      <c r="I35" s="47"/>
      <c r="J35" s="47"/>
      <c r="K35" s="47"/>
      <c r="L35" s="47"/>
      <c r="M35" s="47"/>
      <c r="N35" s="47"/>
      <c r="O35" s="47"/>
      <c r="P35" s="47"/>
      <c r="Q35" s="47"/>
      <c r="R35" s="47"/>
      <c r="S35" s="47"/>
      <c r="T35" s="48" t="s">
        <v>49</v>
      </c>
      <c r="U35" s="47"/>
      <c r="V35" s="47"/>
      <c r="W35" s="47"/>
      <c r="X35" s="352" t="s">
        <v>50</v>
      </c>
      <c r="Y35" s="353"/>
      <c r="Z35" s="353"/>
      <c r="AA35" s="353"/>
      <c r="AB35" s="353"/>
      <c r="AC35" s="47"/>
      <c r="AD35" s="47"/>
      <c r="AE35" s="47"/>
      <c r="AF35" s="47"/>
      <c r="AG35" s="47"/>
      <c r="AH35" s="47"/>
      <c r="AI35" s="47"/>
      <c r="AJ35" s="47"/>
      <c r="AK35" s="354">
        <f>SUM(AK26:AK33)</f>
        <v>0</v>
      </c>
      <c r="AL35" s="353"/>
      <c r="AM35" s="353"/>
      <c r="AN35" s="353"/>
      <c r="AO35" s="355"/>
      <c r="AP35" s="45"/>
      <c r="AQ35" s="45"/>
      <c r="AR35" s="41"/>
      <c r="BE35" s="36"/>
    </row>
    <row r="36" spans="1:57" s="2" customFormat="1" ht="6.9"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 customHeight="1">
      <c r="A42" s="36"/>
      <c r="B42" s="37"/>
      <c r="C42" s="25" t="s">
        <v>51</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1" t="s">
        <v>13</v>
      </c>
      <c r="D44" s="54"/>
      <c r="E44" s="54"/>
      <c r="F44" s="54"/>
      <c r="G44" s="54"/>
      <c r="H44" s="54"/>
      <c r="I44" s="54"/>
      <c r="J44" s="54"/>
      <c r="K44" s="54"/>
      <c r="L44" s="54" t="str">
        <f>K5</f>
        <v>OST190022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 customHeight="1">
      <c r="B45" s="56"/>
      <c r="C45" s="57" t="s">
        <v>16</v>
      </c>
      <c r="D45" s="58"/>
      <c r="E45" s="58"/>
      <c r="F45" s="58"/>
      <c r="G45" s="58"/>
      <c r="H45" s="58"/>
      <c r="I45" s="58"/>
      <c r="J45" s="58"/>
      <c r="K45" s="58"/>
      <c r="L45" s="356" t="str">
        <f>K6</f>
        <v>BD Březová, nám. Míru č.p. 131 až 135 - OBNOVA FASÁDY</v>
      </c>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58"/>
      <c r="AQ45" s="58"/>
      <c r="AR45" s="59"/>
    </row>
    <row r="46" spans="1:57" s="2" customFormat="1" ht="6.9"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Březová</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58" t="str">
        <f>IF(AN8= "","",AN8)</f>
        <v>6. 3. 2019</v>
      </c>
      <c r="AN47" s="358"/>
      <c r="AO47" s="38"/>
      <c r="AP47" s="38"/>
      <c r="AQ47" s="38"/>
      <c r="AR47" s="41"/>
      <c r="BE47" s="36"/>
    </row>
    <row r="48" spans="1:57" s="2" customFormat="1" ht="6.9"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0" s="2" customFormat="1" ht="15.15" customHeight="1">
      <c r="A49" s="36"/>
      <c r="B49" s="37"/>
      <c r="C49" s="31" t="s">
        <v>25</v>
      </c>
      <c r="D49" s="38"/>
      <c r="E49" s="38"/>
      <c r="F49" s="38"/>
      <c r="G49" s="38"/>
      <c r="H49" s="38"/>
      <c r="I49" s="38"/>
      <c r="J49" s="38"/>
      <c r="K49" s="38"/>
      <c r="L49" s="54" t="str">
        <f>IF(E11= "","",E11)</f>
        <v>Společentví vlastníků 86 a 87 Březová</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59" t="str">
        <f>IF(E17="","",E17)</f>
        <v xml:space="preserve"> </v>
      </c>
      <c r="AN49" s="360"/>
      <c r="AO49" s="360"/>
      <c r="AP49" s="360"/>
      <c r="AQ49" s="38"/>
      <c r="AR49" s="41"/>
      <c r="AS49" s="361" t="s">
        <v>52</v>
      </c>
      <c r="AT49" s="362"/>
      <c r="AU49" s="62"/>
      <c r="AV49" s="62"/>
      <c r="AW49" s="62"/>
      <c r="AX49" s="62"/>
      <c r="AY49" s="62"/>
      <c r="AZ49" s="62"/>
      <c r="BA49" s="62"/>
      <c r="BB49" s="62"/>
      <c r="BC49" s="62"/>
      <c r="BD49" s="63"/>
      <c r="BE49" s="36"/>
    </row>
    <row r="50" spans="1:90" s="2" customFormat="1" ht="15.15" customHeight="1">
      <c r="A50" s="36"/>
      <c r="B50" s="37"/>
      <c r="C50" s="31" t="s">
        <v>30</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59" t="str">
        <f>IF(E20="","",E20)</f>
        <v xml:space="preserve"> </v>
      </c>
      <c r="AN50" s="360"/>
      <c r="AO50" s="360"/>
      <c r="AP50" s="360"/>
      <c r="AQ50" s="38"/>
      <c r="AR50" s="41"/>
      <c r="AS50" s="363"/>
      <c r="AT50" s="364"/>
      <c r="AU50" s="64"/>
      <c r="AV50" s="64"/>
      <c r="AW50" s="64"/>
      <c r="AX50" s="64"/>
      <c r="AY50" s="64"/>
      <c r="AZ50" s="64"/>
      <c r="BA50" s="64"/>
      <c r="BB50" s="64"/>
      <c r="BC50" s="64"/>
      <c r="BD50" s="65"/>
      <c r="BE50" s="36"/>
    </row>
    <row r="51" spans="1:90" s="2" customFormat="1" ht="10.8"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5"/>
      <c r="AT51" s="366"/>
      <c r="AU51" s="66"/>
      <c r="AV51" s="66"/>
      <c r="AW51" s="66"/>
      <c r="AX51" s="66"/>
      <c r="AY51" s="66"/>
      <c r="AZ51" s="66"/>
      <c r="BA51" s="66"/>
      <c r="BB51" s="66"/>
      <c r="BC51" s="66"/>
      <c r="BD51" s="67"/>
      <c r="BE51" s="36"/>
    </row>
    <row r="52" spans="1:90" s="2" customFormat="1" ht="29.25" customHeight="1">
      <c r="A52" s="36"/>
      <c r="B52" s="37"/>
      <c r="C52" s="367" t="s">
        <v>53</v>
      </c>
      <c r="D52" s="368"/>
      <c r="E52" s="368"/>
      <c r="F52" s="368"/>
      <c r="G52" s="368"/>
      <c r="H52" s="68"/>
      <c r="I52" s="369" t="s">
        <v>54</v>
      </c>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70" t="s">
        <v>55</v>
      </c>
      <c r="AH52" s="368"/>
      <c r="AI52" s="368"/>
      <c r="AJ52" s="368"/>
      <c r="AK52" s="368"/>
      <c r="AL52" s="368"/>
      <c r="AM52" s="368"/>
      <c r="AN52" s="369" t="s">
        <v>56</v>
      </c>
      <c r="AO52" s="368"/>
      <c r="AP52" s="368"/>
      <c r="AQ52" s="69" t="s">
        <v>57</v>
      </c>
      <c r="AR52" s="41"/>
      <c r="AS52" s="70" t="s">
        <v>58</v>
      </c>
      <c r="AT52" s="71" t="s">
        <v>59</v>
      </c>
      <c r="AU52" s="71" t="s">
        <v>60</v>
      </c>
      <c r="AV52" s="71" t="s">
        <v>61</v>
      </c>
      <c r="AW52" s="71" t="s">
        <v>62</v>
      </c>
      <c r="AX52" s="71" t="s">
        <v>63</v>
      </c>
      <c r="AY52" s="71" t="s">
        <v>64</v>
      </c>
      <c r="AZ52" s="71" t="s">
        <v>65</v>
      </c>
      <c r="BA52" s="71" t="s">
        <v>66</v>
      </c>
      <c r="BB52" s="71" t="s">
        <v>67</v>
      </c>
      <c r="BC52" s="71" t="s">
        <v>68</v>
      </c>
      <c r="BD52" s="72" t="s">
        <v>69</v>
      </c>
      <c r="BE52" s="36"/>
    </row>
    <row r="53" spans="1:90" s="2" customFormat="1" ht="10.8"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0" s="6" customFormat="1" ht="32.4" customHeight="1">
      <c r="B54" s="76"/>
      <c r="C54" s="77" t="s">
        <v>70</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4">
        <f>ROUND(AG55,2)</f>
        <v>0</v>
      </c>
      <c r="AH54" s="374"/>
      <c r="AI54" s="374"/>
      <c r="AJ54" s="374"/>
      <c r="AK54" s="374"/>
      <c r="AL54" s="374"/>
      <c r="AM54" s="374"/>
      <c r="AN54" s="375">
        <f>SUM(AG54,AT54)</f>
        <v>0</v>
      </c>
      <c r="AO54" s="375"/>
      <c r="AP54" s="375"/>
      <c r="AQ54" s="80" t="s">
        <v>19</v>
      </c>
      <c r="AR54" s="81"/>
      <c r="AS54" s="82">
        <f>ROUND(AS55,2)</f>
        <v>0</v>
      </c>
      <c r="AT54" s="83">
        <f>ROUND(SUM(AV54:AW54),2)</f>
        <v>0</v>
      </c>
      <c r="AU54" s="84">
        <f>ROUND(AU55,5)</f>
        <v>0</v>
      </c>
      <c r="AV54" s="83">
        <f>ROUND(AZ54*L29,2)</f>
        <v>0</v>
      </c>
      <c r="AW54" s="83">
        <f>ROUND(BA54*L30,2)</f>
        <v>0</v>
      </c>
      <c r="AX54" s="83">
        <f>ROUND(BB54*L29,2)</f>
        <v>0</v>
      </c>
      <c r="AY54" s="83">
        <f>ROUND(BC54*L30,2)</f>
        <v>0</v>
      </c>
      <c r="AZ54" s="83">
        <f>ROUND(AZ55,2)</f>
        <v>0</v>
      </c>
      <c r="BA54" s="83">
        <f>ROUND(BA55,2)</f>
        <v>0</v>
      </c>
      <c r="BB54" s="83">
        <f>ROUND(BB55,2)</f>
        <v>0</v>
      </c>
      <c r="BC54" s="83">
        <f>ROUND(BC55,2)</f>
        <v>0</v>
      </c>
      <c r="BD54" s="85">
        <f>ROUND(BD55,2)</f>
        <v>0</v>
      </c>
      <c r="BS54" s="86" t="s">
        <v>71</v>
      </c>
      <c r="BT54" s="86" t="s">
        <v>72</v>
      </c>
      <c r="BV54" s="86" t="s">
        <v>73</v>
      </c>
      <c r="BW54" s="86" t="s">
        <v>5</v>
      </c>
      <c r="BX54" s="86" t="s">
        <v>74</v>
      </c>
      <c r="CL54" s="86" t="s">
        <v>19</v>
      </c>
    </row>
    <row r="55" spans="1:90" s="7" customFormat="1" ht="24.75" customHeight="1">
      <c r="A55" s="87" t="s">
        <v>75</v>
      </c>
      <c r="B55" s="88"/>
      <c r="C55" s="89"/>
      <c r="D55" s="373" t="s">
        <v>14</v>
      </c>
      <c r="E55" s="373"/>
      <c r="F55" s="373"/>
      <c r="G55" s="373"/>
      <c r="H55" s="373"/>
      <c r="I55" s="90"/>
      <c r="J55" s="373" t="s">
        <v>17</v>
      </c>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1">
        <f>'OST190022 - BD Březová, n...'!J28</f>
        <v>0</v>
      </c>
      <c r="AH55" s="372"/>
      <c r="AI55" s="372"/>
      <c r="AJ55" s="372"/>
      <c r="AK55" s="372"/>
      <c r="AL55" s="372"/>
      <c r="AM55" s="372"/>
      <c r="AN55" s="371">
        <f>SUM(AG55,AT55)</f>
        <v>0</v>
      </c>
      <c r="AO55" s="372"/>
      <c r="AP55" s="372"/>
      <c r="AQ55" s="91" t="s">
        <v>76</v>
      </c>
      <c r="AR55" s="92"/>
      <c r="AS55" s="93">
        <v>0</v>
      </c>
      <c r="AT55" s="94">
        <f>ROUND(SUM(AV55:AW55),2)</f>
        <v>0</v>
      </c>
      <c r="AU55" s="95">
        <f>'OST190022 - BD Březová, n...'!P87</f>
        <v>0</v>
      </c>
      <c r="AV55" s="94">
        <f>'OST190022 - BD Březová, n...'!J31</f>
        <v>0</v>
      </c>
      <c r="AW55" s="94">
        <f>'OST190022 - BD Březová, n...'!J32</f>
        <v>0</v>
      </c>
      <c r="AX55" s="94">
        <f>'OST190022 - BD Březová, n...'!J33</f>
        <v>0</v>
      </c>
      <c r="AY55" s="94">
        <f>'OST190022 - BD Březová, n...'!J34</f>
        <v>0</v>
      </c>
      <c r="AZ55" s="94">
        <f>'OST190022 - BD Březová, n...'!F31</f>
        <v>0</v>
      </c>
      <c r="BA55" s="94">
        <f>'OST190022 - BD Březová, n...'!F32</f>
        <v>0</v>
      </c>
      <c r="BB55" s="94">
        <f>'OST190022 - BD Březová, n...'!F33</f>
        <v>0</v>
      </c>
      <c r="BC55" s="94">
        <f>'OST190022 - BD Březová, n...'!F34</f>
        <v>0</v>
      </c>
      <c r="BD55" s="96">
        <f>'OST190022 - BD Březová, n...'!F35</f>
        <v>0</v>
      </c>
      <c r="BT55" s="97" t="s">
        <v>77</v>
      </c>
      <c r="BU55" s="97" t="s">
        <v>78</v>
      </c>
      <c r="BV55" s="97" t="s">
        <v>73</v>
      </c>
      <c r="BW55" s="97" t="s">
        <v>5</v>
      </c>
      <c r="BX55" s="97" t="s">
        <v>74</v>
      </c>
      <c r="CL55" s="97" t="s">
        <v>19</v>
      </c>
    </row>
    <row r="56" spans="1:90" s="2" customFormat="1" ht="30" customHeight="1">
      <c r="A56" s="36"/>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1"/>
      <c r="AS56" s="36"/>
      <c r="AT56" s="36"/>
      <c r="AU56" s="36"/>
      <c r="AV56" s="36"/>
      <c r="AW56" s="36"/>
      <c r="AX56" s="36"/>
      <c r="AY56" s="36"/>
      <c r="AZ56" s="36"/>
      <c r="BA56" s="36"/>
      <c r="BB56" s="36"/>
      <c r="BC56" s="36"/>
      <c r="BD56" s="36"/>
      <c r="BE56" s="36"/>
    </row>
    <row r="57" spans="1:90" s="2" customFormat="1" ht="6.9" customHeight="1">
      <c r="A57" s="36"/>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41"/>
      <c r="AS57" s="36"/>
      <c r="AT57" s="36"/>
      <c r="AU57" s="36"/>
      <c r="AV57" s="36"/>
      <c r="AW57" s="36"/>
      <c r="AX57" s="36"/>
      <c r="AY57" s="36"/>
      <c r="AZ57" s="36"/>
      <c r="BA57" s="36"/>
      <c r="BB57" s="36"/>
      <c r="BC57" s="36"/>
      <c r="BD57" s="36"/>
      <c r="BE57" s="36"/>
    </row>
  </sheetData>
  <sheetProtection algorithmName="SHA-512" hashValue="kxm0AoWFBjU3Y6ad31cVMwHYgiwT6M+CZOddh0SE2PWgMhBvsQBTLs295BgSjZdNZrltO8jx+CLlzbNjlsEtnw==" saltValue="oj7N7Xq40/M9ZX7pP5X/t3Dax/0ZZwlWZQQqXUfgNljPsRNowq+vLvQIXh49i5QuC6GNg9/VtztVK1JsPum5ng=="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OST190022 - BD Březová, n...'!C2" display="/" xr:uid="{00000000-0004-0000-0000-000000000000}"/>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89"/>
  <sheetViews>
    <sheetView showGridLines="0" topLeftCell="A174" workbookViewId="0"/>
  </sheetViews>
  <sheetFormatPr defaultRowHeight="14.4"/>
  <cols>
    <col min="1" max="1" width="8.28515625" style="1" customWidth="1"/>
    <col min="2" max="2" width="1.7109375" style="1" customWidth="1"/>
    <col min="3" max="3" width="4.140625" style="1" customWidth="1"/>
    <col min="4" max="4" width="4.28515625" style="1" customWidth="1"/>
    <col min="5" max="5" width="17.140625" style="1" customWidth="1"/>
    <col min="6" max="6" width="100.85546875" style="1" customWidth="1"/>
    <col min="7" max="7" width="7" style="1" customWidth="1"/>
    <col min="8" max="8" width="12.28515625" style="1" customWidth="1"/>
    <col min="9" max="9" width="20.140625" style="98" customWidth="1"/>
    <col min="10" max="11" width="20.140625" style="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I2" s="98"/>
      <c r="L2" s="376"/>
      <c r="M2" s="376"/>
      <c r="N2" s="376"/>
      <c r="O2" s="376"/>
      <c r="P2" s="376"/>
      <c r="Q2" s="376"/>
      <c r="R2" s="376"/>
      <c r="S2" s="376"/>
      <c r="T2" s="376"/>
      <c r="U2" s="376"/>
      <c r="V2" s="376"/>
      <c r="AT2" s="19" t="s">
        <v>5</v>
      </c>
    </row>
    <row r="3" spans="1:46" s="1" customFormat="1" ht="6.9" customHeight="1">
      <c r="B3" s="99"/>
      <c r="C3" s="100"/>
      <c r="D3" s="100"/>
      <c r="E3" s="100"/>
      <c r="F3" s="100"/>
      <c r="G3" s="100"/>
      <c r="H3" s="100"/>
      <c r="I3" s="101"/>
      <c r="J3" s="100"/>
      <c r="K3" s="100"/>
      <c r="L3" s="22"/>
      <c r="AT3" s="19" t="s">
        <v>77</v>
      </c>
    </row>
    <row r="4" spans="1:46" s="1" customFormat="1" ht="24.9" customHeight="1">
      <c r="B4" s="22"/>
      <c r="D4" s="102" t="s">
        <v>79</v>
      </c>
      <c r="I4" s="98"/>
      <c r="L4" s="22"/>
      <c r="M4" s="103" t="s">
        <v>10</v>
      </c>
      <c r="AT4" s="19" t="s">
        <v>4</v>
      </c>
    </row>
    <row r="5" spans="1:46" s="1" customFormat="1" ht="6.9" customHeight="1">
      <c r="B5" s="22"/>
      <c r="I5" s="98"/>
      <c r="L5" s="22"/>
    </row>
    <row r="6" spans="1:46" s="2" customFormat="1" ht="12" customHeight="1">
      <c r="A6" s="36"/>
      <c r="B6" s="41"/>
      <c r="C6" s="36"/>
      <c r="D6" s="104" t="s">
        <v>16</v>
      </c>
      <c r="E6" s="36"/>
      <c r="F6" s="36"/>
      <c r="G6" s="36"/>
      <c r="H6" s="36"/>
      <c r="I6" s="105"/>
      <c r="J6" s="36"/>
      <c r="K6" s="36"/>
      <c r="L6" s="106"/>
      <c r="S6" s="36"/>
      <c r="T6" s="36"/>
      <c r="U6" s="36"/>
      <c r="V6" s="36"/>
      <c r="W6" s="36"/>
      <c r="X6" s="36"/>
      <c r="Y6" s="36"/>
      <c r="Z6" s="36"/>
      <c r="AA6" s="36"/>
      <c r="AB6" s="36"/>
      <c r="AC6" s="36"/>
      <c r="AD6" s="36"/>
      <c r="AE6" s="36"/>
    </row>
    <row r="7" spans="1:46" s="2" customFormat="1" ht="16.5" customHeight="1">
      <c r="A7" s="36"/>
      <c r="B7" s="41"/>
      <c r="C7" s="36"/>
      <c r="D7" s="36"/>
      <c r="E7" s="377" t="s">
        <v>17</v>
      </c>
      <c r="F7" s="378"/>
      <c r="G7" s="378"/>
      <c r="H7" s="378"/>
      <c r="I7" s="105"/>
      <c r="J7" s="36"/>
      <c r="K7" s="36"/>
      <c r="L7" s="106"/>
      <c r="S7" s="36"/>
      <c r="T7" s="36"/>
      <c r="U7" s="36"/>
      <c r="V7" s="36"/>
      <c r="W7" s="36"/>
      <c r="X7" s="36"/>
      <c r="Y7" s="36"/>
      <c r="Z7" s="36"/>
      <c r="AA7" s="36"/>
      <c r="AB7" s="36"/>
      <c r="AC7" s="36"/>
      <c r="AD7" s="36"/>
      <c r="AE7" s="36"/>
    </row>
    <row r="8" spans="1:46" s="2" customFormat="1" ht="10.199999999999999">
      <c r="A8" s="36"/>
      <c r="B8" s="41"/>
      <c r="C8" s="36"/>
      <c r="D8" s="36"/>
      <c r="E8" s="36"/>
      <c r="F8" s="36"/>
      <c r="G8" s="36"/>
      <c r="H8" s="36"/>
      <c r="I8" s="105"/>
      <c r="J8" s="36"/>
      <c r="K8" s="36"/>
      <c r="L8" s="106"/>
      <c r="S8" s="36"/>
      <c r="T8" s="36"/>
      <c r="U8" s="36"/>
      <c r="V8" s="36"/>
      <c r="W8" s="36"/>
      <c r="X8" s="36"/>
      <c r="Y8" s="36"/>
      <c r="Z8" s="36"/>
      <c r="AA8" s="36"/>
      <c r="AB8" s="36"/>
      <c r="AC8" s="36"/>
      <c r="AD8" s="36"/>
      <c r="AE8" s="36"/>
    </row>
    <row r="9" spans="1:46" s="2" customFormat="1" ht="12" customHeight="1">
      <c r="A9" s="36"/>
      <c r="B9" s="41"/>
      <c r="C9" s="36"/>
      <c r="D9" s="104" t="s">
        <v>18</v>
      </c>
      <c r="E9" s="36"/>
      <c r="F9" s="107" t="s">
        <v>19</v>
      </c>
      <c r="G9" s="36"/>
      <c r="H9" s="36"/>
      <c r="I9" s="108" t="s">
        <v>20</v>
      </c>
      <c r="J9" s="107" t="s">
        <v>19</v>
      </c>
      <c r="K9" s="36"/>
      <c r="L9" s="106"/>
      <c r="S9" s="36"/>
      <c r="T9" s="36"/>
      <c r="U9" s="36"/>
      <c r="V9" s="36"/>
      <c r="W9" s="36"/>
      <c r="X9" s="36"/>
      <c r="Y9" s="36"/>
      <c r="Z9" s="36"/>
      <c r="AA9" s="36"/>
      <c r="AB9" s="36"/>
      <c r="AC9" s="36"/>
      <c r="AD9" s="36"/>
      <c r="AE9" s="36"/>
    </row>
    <row r="10" spans="1:46" s="2" customFormat="1" ht="12" customHeight="1">
      <c r="A10" s="36"/>
      <c r="B10" s="41"/>
      <c r="C10" s="36"/>
      <c r="D10" s="104" t="s">
        <v>21</v>
      </c>
      <c r="E10" s="36"/>
      <c r="F10" s="107" t="s">
        <v>22</v>
      </c>
      <c r="G10" s="36"/>
      <c r="H10" s="36"/>
      <c r="I10" s="108" t="s">
        <v>23</v>
      </c>
      <c r="J10" s="109" t="str">
        <f>'Rekapitulace stavby'!AN8</f>
        <v>6. 3. 2019</v>
      </c>
      <c r="K10" s="36"/>
      <c r="L10" s="106"/>
      <c r="S10" s="36"/>
      <c r="T10" s="36"/>
      <c r="U10" s="36"/>
      <c r="V10" s="36"/>
      <c r="W10" s="36"/>
      <c r="X10" s="36"/>
      <c r="Y10" s="36"/>
      <c r="Z10" s="36"/>
      <c r="AA10" s="36"/>
      <c r="AB10" s="36"/>
      <c r="AC10" s="36"/>
      <c r="AD10" s="36"/>
      <c r="AE10" s="36"/>
    </row>
    <row r="11" spans="1:46" s="2" customFormat="1" ht="10.8" customHeight="1">
      <c r="A11" s="36"/>
      <c r="B11" s="41"/>
      <c r="C11" s="36"/>
      <c r="D11" s="36"/>
      <c r="E11" s="36"/>
      <c r="F11" s="36"/>
      <c r="G11" s="36"/>
      <c r="H11" s="36"/>
      <c r="I11" s="105"/>
      <c r="J11" s="36"/>
      <c r="K11" s="36"/>
      <c r="L11" s="106"/>
      <c r="S11" s="36"/>
      <c r="T11" s="36"/>
      <c r="U11" s="36"/>
      <c r="V11" s="36"/>
      <c r="W11" s="36"/>
      <c r="X11" s="36"/>
      <c r="Y11" s="36"/>
      <c r="Z11" s="36"/>
      <c r="AA11" s="36"/>
      <c r="AB11" s="36"/>
      <c r="AC11" s="36"/>
      <c r="AD11" s="36"/>
      <c r="AE11" s="36"/>
    </row>
    <row r="12" spans="1:46" s="2" customFormat="1" ht="12" customHeight="1">
      <c r="A12" s="36"/>
      <c r="B12" s="41"/>
      <c r="C12" s="36"/>
      <c r="D12" s="104" t="s">
        <v>25</v>
      </c>
      <c r="E12" s="36"/>
      <c r="F12" s="36"/>
      <c r="G12" s="36"/>
      <c r="H12" s="36"/>
      <c r="I12" s="108" t="s">
        <v>26</v>
      </c>
      <c r="J12" s="107" t="s">
        <v>27</v>
      </c>
      <c r="K12" s="36"/>
      <c r="L12" s="106"/>
      <c r="S12" s="36"/>
      <c r="T12" s="36"/>
      <c r="U12" s="36"/>
      <c r="V12" s="36"/>
      <c r="W12" s="36"/>
      <c r="X12" s="36"/>
      <c r="Y12" s="36"/>
      <c r="Z12" s="36"/>
      <c r="AA12" s="36"/>
      <c r="AB12" s="36"/>
      <c r="AC12" s="36"/>
      <c r="AD12" s="36"/>
      <c r="AE12" s="36"/>
    </row>
    <row r="13" spans="1:46" s="2" customFormat="1" ht="18" customHeight="1">
      <c r="A13" s="36"/>
      <c r="B13" s="41"/>
      <c r="C13" s="36"/>
      <c r="D13" s="36"/>
      <c r="E13" s="107" t="s">
        <v>28</v>
      </c>
      <c r="F13" s="36"/>
      <c r="G13" s="36"/>
      <c r="H13" s="36"/>
      <c r="I13" s="108" t="s">
        <v>29</v>
      </c>
      <c r="J13" s="107" t="s">
        <v>19</v>
      </c>
      <c r="K13" s="36"/>
      <c r="L13" s="106"/>
      <c r="S13" s="36"/>
      <c r="T13" s="36"/>
      <c r="U13" s="36"/>
      <c r="V13" s="36"/>
      <c r="W13" s="36"/>
      <c r="X13" s="36"/>
      <c r="Y13" s="36"/>
      <c r="Z13" s="36"/>
      <c r="AA13" s="36"/>
      <c r="AB13" s="36"/>
      <c r="AC13" s="36"/>
      <c r="AD13" s="36"/>
      <c r="AE13" s="36"/>
    </row>
    <row r="14" spans="1:46" s="2" customFormat="1" ht="6.9" customHeight="1">
      <c r="A14" s="36"/>
      <c r="B14" s="41"/>
      <c r="C14" s="36"/>
      <c r="D14" s="36"/>
      <c r="E14" s="36"/>
      <c r="F14" s="36"/>
      <c r="G14" s="36"/>
      <c r="H14" s="36"/>
      <c r="I14" s="105"/>
      <c r="J14" s="36"/>
      <c r="K14" s="36"/>
      <c r="L14" s="106"/>
      <c r="S14" s="36"/>
      <c r="T14" s="36"/>
      <c r="U14" s="36"/>
      <c r="V14" s="36"/>
      <c r="W14" s="36"/>
      <c r="X14" s="36"/>
      <c r="Y14" s="36"/>
      <c r="Z14" s="36"/>
      <c r="AA14" s="36"/>
      <c r="AB14" s="36"/>
      <c r="AC14" s="36"/>
      <c r="AD14" s="36"/>
      <c r="AE14" s="36"/>
    </row>
    <row r="15" spans="1:46" s="2" customFormat="1" ht="12" customHeight="1">
      <c r="A15" s="36"/>
      <c r="B15" s="41"/>
      <c r="C15" s="36"/>
      <c r="D15" s="104" t="s">
        <v>30</v>
      </c>
      <c r="E15" s="36"/>
      <c r="F15" s="36"/>
      <c r="G15" s="36"/>
      <c r="H15" s="36"/>
      <c r="I15" s="108" t="s">
        <v>26</v>
      </c>
      <c r="J15" s="32" t="str">
        <f>'Rekapitulace stavby'!AN13</f>
        <v>Vyplň údaj</v>
      </c>
      <c r="K15" s="36"/>
      <c r="L15" s="106"/>
      <c r="S15" s="36"/>
      <c r="T15" s="36"/>
      <c r="U15" s="36"/>
      <c r="V15" s="36"/>
      <c r="W15" s="36"/>
      <c r="X15" s="36"/>
      <c r="Y15" s="36"/>
      <c r="Z15" s="36"/>
      <c r="AA15" s="36"/>
      <c r="AB15" s="36"/>
      <c r="AC15" s="36"/>
      <c r="AD15" s="36"/>
      <c r="AE15" s="36"/>
    </row>
    <row r="16" spans="1:46" s="2" customFormat="1" ht="18" customHeight="1">
      <c r="A16" s="36"/>
      <c r="B16" s="41"/>
      <c r="C16" s="36"/>
      <c r="D16" s="36"/>
      <c r="E16" s="379" t="str">
        <f>'Rekapitulace stavby'!E14</f>
        <v>Vyplň údaj</v>
      </c>
      <c r="F16" s="380"/>
      <c r="G16" s="380"/>
      <c r="H16" s="380"/>
      <c r="I16" s="108" t="s">
        <v>29</v>
      </c>
      <c r="J16" s="32" t="str">
        <f>'Rekapitulace stavby'!AN14</f>
        <v>Vyplň údaj</v>
      </c>
      <c r="K16" s="36"/>
      <c r="L16" s="106"/>
      <c r="S16" s="36"/>
      <c r="T16" s="36"/>
      <c r="U16" s="36"/>
      <c r="V16" s="36"/>
      <c r="W16" s="36"/>
      <c r="X16" s="36"/>
      <c r="Y16" s="36"/>
      <c r="Z16" s="36"/>
      <c r="AA16" s="36"/>
      <c r="AB16" s="36"/>
      <c r="AC16" s="36"/>
      <c r="AD16" s="36"/>
      <c r="AE16" s="36"/>
    </row>
    <row r="17" spans="1:31" s="2" customFormat="1" ht="6.9" customHeight="1">
      <c r="A17" s="36"/>
      <c r="B17" s="41"/>
      <c r="C17" s="36"/>
      <c r="D17" s="36"/>
      <c r="E17" s="36"/>
      <c r="F17" s="36"/>
      <c r="G17" s="36"/>
      <c r="H17" s="36"/>
      <c r="I17" s="105"/>
      <c r="J17" s="36"/>
      <c r="K17" s="36"/>
      <c r="L17" s="106"/>
      <c r="S17" s="36"/>
      <c r="T17" s="36"/>
      <c r="U17" s="36"/>
      <c r="V17" s="36"/>
      <c r="W17" s="36"/>
      <c r="X17" s="36"/>
      <c r="Y17" s="36"/>
      <c r="Z17" s="36"/>
      <c r="AA17" s="36"/>
      <c r="AB17" s="36"/>
      <c r="AC17" s="36"/>
      <c r="AD17" s="36"/>
      <c r="AE17" s="36"/>
    </row>
    <row r="18" spans="1:31" s="2" customFormat="1" ht="12" customHeight="1">
      <c r="A18" s="36"/>
      <c r="B18" s="41"/>
      <c r="C18" s="36"/>
      <c r="D18" s="104" t="s">
        <v>32</v>
      </c>
      <c r="E18" s="36"/>
      <c r="F18" s="36"/>
      <c r="G18" s="36"/>
      <c r="H18" s="36"/>
      <c r="I18" s="108" t="s">
        <v>26</v>
      </c>
      <c r="J18" s="107" t="str">
        <f>IF('Rekapitulace stavby'!AN16="","",'Rekapitulace stavby'!AN16)</f>
        <v/>
      </c>
      <c r="K18" s="36"/>
      <c r="L18" s="106"/>
      <c r="S18" s="36"/>
      <c r="T18" s="36"/>
      <c r="U18" s="36"/>
      <c r="V18" s="36"/>
      <c r="W18" s="36"/>
      <c r="X18" s="36"/>
      <c r="Y18" s="36"/>
      <c r="Z18" s="36"/>
      <c r="AA18" s="36"/>
      <c r="AB18" s="36"/>
      <c r="AC18" s="36"/>
      <c r="AD18" s="36"/>
      <c r="AE18" s="36"/>
    </row>
    <row r="19" spans="1:31" s="2" customFormat="1" ht="18" customHeight="1">
      <c r="A19" s="36"/>
      <c r="B19" s="41"/>
      <c r="C19" s="36"/>
      <c r="D19" s="36"/>
      <c r="E19" s="107" t="str">
        <f>IF('Rekapitulace stavby'!E17="","",'Rekapitulace stavby'!E17)</f>
        <v xml:space="preserve"> </v>
      </c>
      <c r="F19" s="36"/>
      <c r="G19" s="36"/>
      <c r="H19" s="36"/>
      <c r="I19" s="108" t="s">
        <v>29</v>
      </c>
      <c r="J19" s="107" t="str">
        <f>IF('Rekapitulace stavby'!AN17="","",'Rekapitulace stavby'!AN17)</f>
        <v/>
      </c>
      <c r="K19" s="36"/>
      <c r="L19" s="106"/>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05"/>
      <c r="J20" s="36"/>
      <c r="K20" s="36"/>
      <c r="L20" s="106"/>
      <c r="S20" s="36"/>
      <c r="T20" s="36"/>
      <c r="U20" s="36"/>
      <c r="V20" s="36"/>
      <c r="W20" s="36"/>
      <c r="X20" s="36"/>
      <c r="Y20" s="36"/>
      <c r="Z20" s="36"/>
      <c r="AA20" s="36"/>
      <c r="AB20" s="36"/>
      <c r="AC20" s="36"/>
      <c r="AD20" s="36"/>
      <c r="AE20" s="36"/>
    </row>
    <row r="21" spans="1:31" s="2" customFormat="1" ht="12" customHeight="1">
      <c r="A21" s="36"/>
      <c r="B21" s="41"/>
      <c r="C21" s="36"/>
      <c r="D21" s="104" t="s">
        <v>35</v>
      </c>
      <c r="E21" s="36"/>
      <c r="F21" s="36"/>
      <c r="G21" s="36"/>
      <c r="H21" s="36"/>
      <c r="I21" s="108" t="s">
        <v>26</v>
      </c>
      <c r="J21" s="107" t="str">
        <f>IF('Rekapitulace stavby'!AN19="","",'Rekapitulace stavby'!AN19)</f>
        <v/>
      </c>
      <c r="K21" s="36"/>
      <c r="L21" s="106"/>
      <c r="S21" s="36"/>
      <c r="T21" s="36"/>
      <c r="U21" s="36"/>
      <c r="V21" s="36"/>
      <c r="W21" s="36"/>
      <c r="X21" s="36"/>
      <c r="Y21" s="36"/>
      <c r="Z21" s="36"/>
      <c r="AA21" s="36"/>
      <c r="AB21" s="36"/>
      <c r="AC21" s="36"/>
      <c r="AD21" s="36"/>
      <c r="AE21" s="36"/>
    </row>
    <row r="22" spans="1:31" s="2" customFormat="1" ht="18" customHeight="1">
      <c r="A22" s="36"/>
      <c r="B22" s="41"/>
      <c r="C22" s="36"/>
      <c r="D22" s="36"/>
      <c r="E22" s="107" t="str">
        <f>IF('Rekapitulace stavby'!E20="","",'Rekapitulace stavby'!E20)</f>
        <v xml:space="preserve"> </v>
      </c>
      <c r="F22" s="36"/>
      <c r="G22" s="36"/>
      <c r="H22" s="36"/>
      <c r="I22" s="108" t="s">
        <v>29</v>
      </c>
      <c r="J22" s="107" t="str">
        <f>IF('Rekapitulace stavby'!AN20="","",'Rekapitulace stavby'!AN20)</f>
        <v/>
      </c>
      <c r="K22" s="36"/>
      <c r="L22" s="106"/>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05"/>
      <c r="J23" s="36"/>
      <c r="K23" s="36"/>
      <c r="L23" s="106"/>
      <c r="S23" s="36"/>
      <c r="T23" s="36"/>
      <c r="U23" s="36"/>
      <c r="V23" s="36"/>
      <c r="W23" s="36"/>
      <c r="X23" s="36"/>
      <c r="Y23" s="36"/>
      <c r="Z23" s="36"/>
      <c r="AA23" s="36"/>
      <c r="AB23" s="36"/>
      <c r="AC23" s="36"/>
      <c r="AD23" s="36"/>
      <c r="AE23" s="36"/>
    </row>
    <row r="24" spans="1:31" s="2" customFormat="1" ht="12" customHeight="1">
      <c r="A24" s="36"/>
      <c r="B24" s="41"/>
      <c r="C24" s="36"/>
      <c r="D24" s="104" t="s">
        <v>36</v>
      </c>
      <c r="E24" s="36"/>
      <c r="F24" s="36"/>
      <c r="G24" s="36"/>
      <c r="H24" s="36"/>
      <c r="I24" s="105"/>
      <c r="J24" s="36"/>
      <c r="K24" s="36"/>
      <c r="L24" s="106"/>
      <c r="S24" s="36"/>
      <c r="T24" s="36"/>
      <c r="U24" s="36"/>
      <c r="V24" s="36"/>
      <c r="W24" s="36"/>
      <c r="X24" s="36"/>
      <c r="Y24" s="36"/>
      <c r="Z24" s="36"/>
      <c r="AA24" s="36"/>
      <c r="AB24" s="36"/>
      <c r="AC24" s="36"/>
      <c r="AD24" s="36"/>
      <c r="AE24" s="36"/>
    </row>
    <row r="25" spans="1:31" s="8" customFormat="1" ht="47.25" customHeight="1">
      <c r="A25" s="110"/>
      <c r="B25" s="111"/>
      <c r="C25" s="110"/>
      <c r="D25" s="110"/>
      <c r="E25" s="381" t="s">
        <v>37</v>
      </c>
      <c r="F25" s="381"/>
      <c r="G25" s="381"/>
      <c r="H25" s="381"/>
      <c r="I25" s="112"/>
      <c r="J25" s="110"/>
      <c r="K25" s="110"/>
      <c r="L25" s="113"/>
      <c r="S25" s="110"/>
      <c r="T25" s="110"/>
      <c r="U25" s="110"/>
      <c r="V25" s="110"/>
      <c r="W25" s="110"/>
      <c r="X25" s="110"/>
      <c r="Y25" s="110"/>
      <c r="Z25" s="110"/>
      <c r="AA25" s="110"/>
      <c r="AB25" s="110"/>
      <c r="AC25" s="110"/>
      <c r="AD25" s="110"/>
      <c r="AE25" s="110"/>
    </row>
    <row r="26" spans="1:31" s="2" customFormat="1" ht="6.9" customHeight="1">
      <c r="A26" s="36"/>
      <c r="B26" s="41"/>
      <c r="C26" s="36"/>
      <c r="D26" s="36"/>
      <c r="E26" s="36"/>
      <c r="F26" s="36"/>
      <c r="G26" s="36"/>
      <c r="H26" s="36"/>
      <c r="I26" s="105"/>
      <c r="J26" s="36"/>
      <c r="K26" s="36"/>
      <c r="L26" s="106"/>
      <c r="S26" s="36"/>
      <c r="T26" s="36"/>
      <c r="U26" s="36"/>
      <c r="V26" s="36"/>
      <c r="W26" s="36"/>
      <c r="X26" s="36"/>
      <c r="Y26" s="36"/>
      <c r="Z26" s="36"/>
      <c r="AA26" s="36"/>
      <c r="AB26" s="36"/>
      <c r="AC26" s="36"/>
      <c r="AD26" s="36"/>
      <c r="AE26" s="36"/>
    </row>
    <row r="27" spans="1:31" s="2" customFormat="1" ht="6.9" customHeight="1">
      <c r="A27" s="36"/>
      <c r="B27" s="41"/>
      <c r="C27" s="36"/>
      <c r="D27" s="114"/>
      <c r="E27" s="114"/>
      <c r="F27" s="114"/>
      <c r="G27" s="114"/>
      <c r="H27" s="114"/>
      <c r="I27" s="115"/>
      <c r="J27" s="114"/>
      <c r="K27" s="114"/>
      <c r="L27" s="106"/>
      <c r="S27" s="36"/>
      <c r="T27" s="36"/>
      <c r="U27" s="36"/>
      <c r="V27" s="36"/>
      <c r="W27" s="36"/>
      <c r="X27" s="36"/>
      <c r="Y27" s="36"/>
      <c r="Z27" s="36"/>
      <c r="AA27" s="36"/>
      <c r="AB27" s="36"/>
      <c r="AC27" s="36"/>
      <c r="AD27" s="36"/>
      <c r="AE27" s="36"/>
    </row>
    <row r="28" spans="1:31" s="2" customFormat="1" ht="25.35" customHeight="1">
      <c r="A28" s="36"/>
      <c r="B28" s="41"/>
      <c r="C28" s="36"/>
      <c r="D28" s="116" t="s">
        <v>38</v>
      </c>
      <c r="E28" s="36"/>
      <c r="F28" s="36"/>
      <c r="G28" s="36"/>
      <c r="H28" s="36"/>
      <c r="I28" s="105"/>
      <c r="J28" s="117">
        <f>ROUND(J87, 2)</f>
        <v>0</v>
      </c>
      <c r="K28" s="36"/>
      <c r="L28" s="106"/>
      <c r="S28" s="36"/>
      <c r="T28" s="36"/>
      <c r="U28" s="36"/>
      <c r="V28" s="36"/>
      <c r="W28" s="36"/>
      <c r="X28" s="36"/>
      <c r="Y28" s="36"/>
      <c r="Z28" s="36"/>
      <c r="AA28" s="36"/>
      <c r="AB28" s="36"/>
      <c r="AC28" s="36"/>
      <c r="AD28" s="36"/>
      <c r="AE28" s="36"/>
    </row>
    <row r="29" spans="1:31" s="2" customFormat="1" ht="6.9" customHeight="1">
      <c r="A29" s="36"/>
      <c r="B29" s="41"/>
      <c r="C29" s="36"/>
      <c r="D29" s="114"/>
      <c r="E29" s="114"/>
      <c r="F29" s="114"/>
      <c r="G29" s="114"/>
      <c r="H29" s="114"/>
      <c r="I29" s="115"/>
      <c r="J29" s="114"/>
      <c r="K29" s="114"/>
      <c r="L29" s="106"/>
      <c r="S29" s="36"/>
      <c r="T29" s="36"/>
      <c r="U29" s="36"/>
      <c r="V29" s="36"/>
      <c r="W29" s="36"/>
      <c r="X29" s="36"/>
      <c r="Y29" s="36"/>
      <c r="Z29" s="36"/>
      <c r="AA29" s="36"/>
      <c r="AB29" s="36"/>
      <c r="AC29" s="36"/>
      <c r="AD29" s="36"/>
      <c r="AE29" s="36"/>
    </row>
    <row r="30" spans="1:31" s="2" customFormat="1" ht="14.4" customHeight="1">
      <c r="A30" s="36"/>
      <c r="B30" s="41"/>
      <c r="C30" s="36"/>
      <c r="D30" s="36"/>
      <c r="E30" s="36"/>
      <c r="F30" s="118" t="s">
        <v>40</v>
      </c>
      <c r="G30" s="36"/>
      <c r="H30" s="36"/>
      <c r="I30" s="119" t="s">
        <v>39</v>
      </c>
      <c r="J30" s="118" t="s">
        <v>41</v>
      </c>
      <c r="K30" s="36"/>
      <c r="L30" s="106"/>
      <c r="S30" s="36"/>
      <c r="T30" s="36"/>
      <c r="U30" s="36"/>
      <c r="V30" s="36"/>
      <c r="W30" s="36"/>
      <c r="X30" s="36"/>
      <c r="Y30" s="36"/>
      <c r="Z30" s="36"/>
      <c r="AA30" s="36"/>
      <c r="AB30" s="36"/>
      <c r="AC30" s="36"/>
      <c r="AD30" s="36"/>
      <c r="AE30" s="36"/>
    </row>
    <row r="31" spans="1:31" s="2" customFormat="1" ht="14.4" customHeight="1">
      <c r="A31" s="36"/>
      <c r="B31" s="41"/>
      <c r="C31" s="36"/>
      <c r="D31" s="120" t="s">
        <v>42</v>
      </c>
      <c r="E31" s="104" t="s">
        <v>43</v>
      </c>
      <c r="F31" s="121">
        <f>ROUND((SUM(BE87:BE288)),  2)</f>
        <v>0</v>
      </c>
      <c r="G31" s="36"/>
      <c r="H31" s="36"/>
      <c r="I31" s="122">
        <v>0.21</v>
      </c>
      <c r="J31" s="121">
        <f>ROUND(((SUM(BE87:BE288))*I31),  2)</f>
        <v>0</v>
      </c>
      <c r="K31" s="36"/>
      <c r="L31" s="106"/>
      <c r="S31" s="36"/>
      <c r="T31" s="36"/>
      <c r="U31" s="36"/>
      <c r="V31" s="36"/>
      <c r="W31" s="36"/>
      <c r="X31" s="36"/>
      <c r="Y31" s="36"/>
      <c r="Z31" s="36"/>
      <c r="AA31" s="36"/>
      <c r="AB31" s="36"/>
      <c r="AC31" s="36"/>
      <c r="AD31" s="36"/>
      <c r="AE31" s="36"/>
    </row>
    <row r="32" spans="1:31" s="2" customFormat="1" ht="14.4" customHeight="1">
      <c r="A32" s="36"/>
      <c r="B32" s="41"/>
      <c r="C32" s="36"/>
      <c r="D32" s="36"/>
      <c r="E32" s="104" t="s">
        <v>44</v>
      </c>
      <c r="F32" s="121">
        <f>ROUND((SUM(BF87:BF288)),  2)</f>
        <v>0</v>
      </c>
      <c r="G32" s="36"/>
      <c r="H32" s="36"/>
      <c r="I32" s="122">
        <v>0.15</v>
      </c>
      <c r="J32" s="121">
        <f>ROUND(((SUM(BF87:BF288))*I32),  2)</f>
        <v>0</v>
      </c>
      <c r="K32" s="36"/>
      <c r="L32" s="106"/>
      <c r="S32" s="36"/>
      <c r="T32" s="36"/>
      <c r="U32" s="36"/>
      <c r="V32" s="36"/>
      <c r="W32" s="36"/>
      <c r="X32" s="36"/>
      <c r="Y32" s="36"/>
      <c r="Z32" s="36"/>
      <c r="AA32" s="36"/>
      <c r="AB32" s="36"/>
      <c r="AC32" s="36"/>
      <c r="AD32" s="36"/>
      <c r="AE32" s="36"/>
    </row>
    <row r="33" spans="1:31" s="2" customFormat="1" ht="14.4" hidden="1" customHeight="1">
      <c r="A33" s="36"/>
      <c r="B33" s="41"/>
      <c r="C33" s="36"/>
      <c r="D33" s="36"/>
      <c r="E33" s="104" t="s">
        <v>45</v>
      </c>
      <c r="F33" s="121">
        <f>ROUND((SUM(BG87:BG288)),  2)</f>
        <v>0</v>
      </c>
      <c r="G33" s="36"/>
      <c r="H33" s="36"/>
      <c r="I33" s="122">
        <v>0.21</v>
      </c>
      <c r="J33" s="121">
        <f>0</f>
        <v>0</v>
      </c>
      <c r="K33" s="36"/>
      <c r="L33" s="106"/>
      <c r="S33" s="36"/>
      <c r="T33" s="36"/>
      <c r="U33" s="36"/>
      <c r="V33" s="36"/>
      <c r="W33" s="36"/>
      <c r="X33" s="36"/>
      <c r="Y33" s="36"/>
      <c r="Z33" s="36"/>
      <c r="AA33" s="36"/>
      <c r="AB33" s="36"/>
      <c r="AC33" s="36"/>
      <c r="AD33" s="36"/>
      <c r="AE33" s="36"/>
    </row>
    <row r="34" spans="1:31" s="2" customFormat="1" ht="14.4" hidden="1" customHeight="1">
      <c r="A34" s="36"/>
      <c r="B34" s="41"/>
      <c r="C34" s="36"/>
      <c r="D34" s="36"/>
      <c r="E34" s="104" t="s">
        <v>46</v>
      </c>
      <c r="F34" s="121">
        <f>ROUND((SUM(BH87:BH288)),  2)</f>
        <v>0</v>
      </c>
      <c r="G34" s="36"/>
      <c r="H34" s="36"/>
      <c r="I34" s="122">
        <v>0.15</v>
      </c>
      <c r="J34" s="121">
        <f>0</f>
        <v>0</v>
      </c>
      <c r="K34" s="36"/>
      <c r="L34" s="106"/>
      <c r="S34" s="36"/>
      <c r="T34" s="36"/>
      <c r="U34" s="36"/>
      <c r="V34" s="36"/>
      <c r="W34" s="36"/>
      <c r="X34" s="36"/>
      <c r="Y34" s="36"/>
      <c r="Z34" s="36"/>
      <c r="AA34" s="36"/>
      <c r="AB34" s="36"/>
      <c r="AC34" s="36"/>
      <c r="AD34" s="36"/>
      <c r="AE34" s="36"/>
    </row>
    <row r="35" spans="1:31" s="2" customFormat="1" ht="14.4" hidden="1" customHeight="1">
      <c r="A35" s="36"/>
      <c r="B35" s="41"/>
      <c r="C35" s="36"/>
      <c r="D35" s="36"/>
      <c r="E35" s="104" t="s">
        <v>47</v>
      </c>
      <c r="F35" s="121">
        <f>ROUND((SUM(BI87:BI288)),  2)</f>
        <v>0</v>
      </c>
      <c r="G35" s="36"/>
      <c r="H35" s="36"/>
      <c r="I35" s="122">
        <v>0</v>
      </c>
      <c r="J35" s="121">
        <f>0</f>
        <v>0</v>
      </c>
      <c r="K35" s="36"/>
      <c r="L35" s="106"/>
      <c r="S35" s="36"/>
      <c r="T35" s="36"/>
      <c r="U35" s="36"/>
      <c r="V35" s="36"/>
      <c r="W35" s="36"/>
      <c r="X35" s="36"/>
      <c r="Y35" s="36"/>
      <c r="Z35" s="36"/>
      <c r="AA35" s="36"/>
      <c r="AB35" s="36"/>
      <c r="AC35" s="36"/>
      <c r="AD35" s="36"/>
      <c r="AE35" s="36"/>
    </row>
    <row r="36" spans="1:31" s="2" customFormat="1" ht="6.9" customHeight="1">
      <c r="A36" s="36"/>
      <c r="B36" s="41"/>
      <c r="C36" s="36"/>
      <c r="D36" s="36"/>
      <c r="E36" s="36"/>
      <c r="F36" s="36"/>
      <c r="G36" s="36"/>
      <c r="H36" s="36"/>
      <c r="I36" s="105"/>
      <c r="J36" s="36"/>
      <c r="K36" s="36"/>
      <c r="L36" s="106"/>
      <c r="S36" s="36"/>
      <c r="T36" s="36"/>
      <c r="U36" s="36"/>
      <c r="V36" s="36"/>
      <c r="W36" s="36"/>
      <c r="X36" s="36"/>
      <c r="Y36" s="36"/>
      <c r="Z36" s="36"/>
      <c r="AA36" s="36"/>
      <c r="AB36" s="36"/>
      <c r="AC36" s="36"/>
      <c r="AD36" s="36"/>
      <c r="AE36" s="36"/>
    </row>
    <row r="37" spans="1:31" s="2" customFormat="1" ht="25.35" customHeight="1">
      <c r="A37" s="36"/>
      <c r="B37" s="41"/>
      <c r="C37" s="123"/>
      <c r="D37" s="124" t="s">
        <v>48</v>
      </c>
      <c r="E37" s="125"/>
      <c r="F37" s="125"/>
      <c r="G37" s="126" t="s">
        <v>49</v>
      </c>
      <c r="H37" s="127" t="s">
        <v>50</v>
      </c>
      <c r="I37" s="128"/>
      <c r="J37" s="129">
        <f>SUM(J28:J35)</f>
        <v>0</v>
      </c>
      <c r="K37" s="130"/>
      <c r="L37" s="106"/>
      <c r="S37" s="36"/>
      <c r="T37" s="36"/>
      <c r="U37" s="36"/>
      <c r="V37" s="36"/>
      <c r="W37" s="36"/>
      <c r="X37" s="36"/>
      <c r="Y37" s="36"/>
      <c r="Z37" s="36"/>
      <c r="AA37" s="36"/>
      <c r="AB37" s="36"/>
      <c r="AC37" s="36"/>
      <c r="AD37" s="36"/>
      <c r="AE37" s="36"/>
    </row>
    <row r="38" spans="1:31" s="2" customFormat="1" ht="14.4" customHeight="1">
      <c r="A38" s="36"/>
      <c r="B38" s="131"/>
      <c r="C38" s="132"/>
      <c r="D38" s="132"/>
      <c r="E38" s="132"/>
      <c r="F38" s="132"/>
      <c r="G38" s="132"/>
      <c r="H38" s="132"/>
      <c r="I38" s="133"/>
      <c r="J38" s="132"/>
      <c r="K38" s="132"/>
      <c r="L38" s="106"/>
      <c r="S38" s="36"/>
      <c r="T38" s="36"/>
      <c r="U38" s="36"/>
      <c r="V38" s="36"/>
      <c r="W38" s="36"/>
      <c r="X38" s="36"/>
      <c r="Y38" s="36"/>
      <c r="Z38" s="36"/>
      <c r="AA38" s="36"/>
      <c r="AB38" s="36"/>
      <c r="AC38" s="36"/>
      <c r="AD38" s="36"/>
      <c r="AE38" s="36"/>
    </row>
    <row r="42" spans="1:31" s="2" customFormat="1" ht="6.9" customHeight="1">
      <c r="A42" s="36"/>
      <c r="B42" s="134"/>
      <c r="C42" s="135"/>
      <c r="D42" s="135"/>
      <c r="E42" s="135"/>
      <c r="F42" s="135"/>
      <c r="G42" s="135"/>
      <c r="H42" s="135"/>
      <c r="I42" s="136"/>
      <c r="J42" s="135"/>
      <c r="K42" s="135"/>
      <c r="L42" s="106"/>
      <c r="S42" s="36"/>
      <c r="T42" s="36"/>
      <c r="U42" s="36"/>
      <c r="V42" s="36"/>
      <c r="W42" s="36"/>
      <c r="X42" s="36"/>
      <c r="Y42" s="36"/>
      <c r="Z42" s="36"/>
      <c r="AA42" s="36"/>
      <c r="AB42" s="36"/>
      <c r="AC42" s="36"/>
      <c r="AD42" s="36"/>
      <c r="AE42" s="36"/>
    </row>
    <row r="43" spans="1:31" s="2" customFormat="1" ht="24.9" customHeight="1">
      <c r="A43" s="36"/>
      <c r="B43" s="37"/>
      <c r="C43" s="25" t="s">
        <v>80</v>
      </c>
      <c r="D43" s="38"/>
      <c r="E43" s="38"/>
      <c r="F43" s="38"/>
      <c r="G43" s="38"/>
      <c r="H43" s="38"/>
      <c r="I43" s="105"/>
      <c r="J43" s="38"/>
      <c r="K43" s="38"/>
      <c r="L43" s="106"/>
      <c r="S43" s="36"/>
      <c r="T43" s="36"/>
      <c r="U43" s="36"/>
      <c r="V43" s="36"/>
      <c r="W43" s="36"/>
      <c r="X43" s="36"/>
      <c r="Y43" s="36"/>
      <c r="Z43" s="36"/>
      <c r="AA43" s="36"/>
      <c r="AB43" s="36"/>
      <c r="AC43" s="36"/>
      <c r="AD43" s="36"/>
      <c r="AE43" s="36"/>
    </row>
    <row r="44" spans="1:31" s="2" customFormat="1" ht="6.9" customHeight="1">
      <c r="A44" s="36"/>
      <c r="B44" s="37"/>
      <c r="C44" s="38"/>
      <c r="D44" s="38"/>
      <c r="E44" s="38"/>
      <c r="F44" s="38"/>
      <c r="G44" s="38"/>
      <c r="H44" s="38"/>
      <c r="I44" s="105"/>
      <c r="J44" s="38"/>
      <c r="K44" s="38"/>
      <c r="L44" s="106"/>
      <c r="S44" s="36"/>
      <c r="T44" s="36"/>
      <c r="U44" s="36"/>
      <c r="V44" s="36"/>
      <c r="W44" s="36"/>
      <c r="X44" s="36"/>
      <c r="Y44" s="36"/>
      <c r="Z44" s="36"/>
      <c r="AA44" s="36"/>
      <c r="AB44" s="36"/>
      <c r="AC44" s="36"/>
      <c r="AD44" s="36"/>
      <c r="AE44" s="36"/>
    </row>
    <row r="45" spans="1:31" s="2" customFormat="1" ht="12" customHeight="1">
      <c r="A45" s="36"/>
      <c r="B45" s="37"/>
      <c r="C45" s="31" t="s">
        <v>16</v>
      </c>
      <c r="D45" s="38"/>
      <c r="E45" s="38"/>
      <c r="F45" s="38"/>
      <c r="G45" s="38"/>
      <c r="H45" s="38"/>
      <c r="I45" s="105"/>
      <c r="J45" s="38"/>
      <c r="K45" s="38"/>
      <c r="L45" s="106"/>
      <c r="S45" s="36"/>
      <c r="T45" s="36"/>
      <c r="U45" s="36"/>
      <c r="V45" s="36"/>
      <c r="W45" s="36"/>
      <c r="X45" s="36"/>
      <c r="Y45" s="36"/>
      <c r="Z45" s="36"/>
      <c r="AA45" s="36"/>
      <c r="AB45" s="36"/>
      <c r="AC45" s="36"/>
      <c r="AD45" s="36"/>
      <c r="AE45" s="36"/>
    </row>
    <row r="46" spans="1:31" s="2" customFormat="1" ht="16.5" customHeight="1">
      <c r="A46" s="36"/>
      <c r="B46" s="37"/>
      <c r="C46" s="38"/>
      <c r="D46" s="38"/>
      <c r="E46" s="356" t="str">
        <f>E7</f>
        <v>BD Březová, nám. Míru č.p. 131 až 135 - OBNOVA FASÁDY</v>
      </c>
      <c r="F46" s="382"/>
      <c r="G46" s="382"/>
      <c r="H46" s="382"/>
      <c r="I46" s="105"/>
      <c r="J46" s="38"/>
      <c r="K46" s="38"/>
      <c r="L46" s="106"/>
      <c r="S46" s="36"/>
      <c r="T46" s="36"/>
      <c r="U46" s="36"/>
      <c r="V46" s="36"/>
      <c r="W46" s="36"/>
      <c r="X46" s="36"/>
      <c r="Y46" s="36"/>
      <c r="Z46" s="36"/>
      <c r="AA46" s="36"/>
      <c r="AB46" s="36"/>
      <c r="AC46" s="36"/>
      <c r="AD46" s="36"/>
      <c r="AE46" s="36"/>
    </row>
    <row r="47" spans="1:31" s="2" customFormat="1" ht="6.9" customHeight="1">
      <c r="A47" s="36"/>
      <c r="B47" s="37"/>
      <c r="C47" s="38"/>
      <c r="D47" s="38"/>
      <c r="E47" s="38"/>
      <c r="F47" s="38"/>
      <c r="G47" s="38"/>
      <c r="H47" s="38"/>
      <c r="I47" s="105"/>
      <c r="J47" s="38"/>
      <c r="K47" s="38"/>
      <c r="L47" s="106"/>
      <c r="S47" s="36"/>
      <c r="T47" s="36"/>
      <c r="U47" s="36"/>
      <c r="V47" s="36"/>
      <c r="W47" s="36"/>
      <c r="X47" s="36"/>
      <c r="Y47" s="36"/>
      <c r="Z47" s="36"/>
      <c r="AA47" s="36"/>
      <c r="AB47" s="36"/>
      <c r="AC47" s="36"/>
      <c r="AD47" s="36"/>
      <c r="AE47" s="36"/>
    </row>
    <row r="48" spans="1:31" s="2" customFormat="1" ht="12" customHeight="1">
      <c r="A48" s="36"/>
      <c r="B48" s="37"/>
      <c r="C48" s="31" t="s">
        <v>21</v>
      </c>
      <c r="D48" s="38"/>
      <c r="E48" s="38"/>
      <c r="F48" s="29" t="str">
        <f>F10</f>
        <v>Březová</v>
      </c>
      <c r="G48" s="38"/>
      <c r="H48" s="38"/>
      <c r="I48" s="108" t="s">
        <v>23</v>
      </c>
      <c r="J48" s="61" t="str">
        <f>IF(J10="","",J10)</f>
        <v>6. 3. 2019</v>
      </c>
      <c r="K48" s="38"/>
      <c r="L48" s="106"/>
      <c r="S48" s="36"/>
      <c r="T48" s="36"/>
      <c r="U48" s="36"/>
      <c r="V48" s="36"/>
      <c r="W48" s="36"/>
      <c r="X48" s="36"/>
      <c r="Y48" s="36"/>
      <c r="Z48" s="36"/>
      <c r="AA48" s="36"/>
      <c r="AB48" s="36"/>
      <c r="AC48" s="36"/>
      <c r="AD48" s="36"/>
      <c r="AE48" s="36"/>
    </row>
    <row r="49" spans="1:47" s="2" customFormat="1" ht="6.9" customHeight="1">
      <c r="A49" s="36"/>
      <c r="B49" s="37"/>
      <c r="C49" s="38"/>
      <c r="D49" s="38"/>
      <c r="E49" s="38"/>
      <c r="F49" s="38"/>
      <c r="G49" s="38"/>
      <c r="H49" s="38"/>
      <c r="I49" s="105"/>
      <c r="J49" s="38"/>
      <c r="K49" s="38"/>
      <c r="L49" s="106"/>
      <c r="S49" s="36"/>
      <c r="T49" s="36"/>
      <c r="U49" s="36"/>
      <c r="V49" s="36"/>
      <c r="W49" s="36"/>
      <c r="X49" s="36"/>
      <c r="Y49" s="36"/>
      <c r="Z49" s="36"/>
      <c r="AA49" s="36"/>
      <c r="AB49" s="36"/>
      <c r="AC49" s="36"/>
      <c r="AD49" s="36"/>
      <c r="AE49" s="36"/>
    </row>
    <row r="50" spans="1:47" s="2" customFormat="1" ht="15.15" customHeight="1">
      <c r="A50" s="36"/>
      <c r="B50" s="37"/>
      <c r="C50" s="31" t="s">
        <v>25</v>
      </c>
      <c r="D50" s="38"/>
      <c r="E50" s="38"/>
      <c r="F50" s="29" t="str">
        <f>E13</f>
        <v>Společentví vlastníků 86 a 87 Březová</v>
      </c>
      <c r="G50" s="38"/>
      <c r="H50" s="38"/>
      <c r="I50" s="108" t="s">
        <v>32</v>
      </c>
      <c r="J50" s="34" t="str">
        <f>E19</f>
        <v xml:space="preserve"> </v>
      </c>
      <c r="K50" s="38"/>
      <c r="L50" s="106"/>
      <c r="S50" s="36"/>
      <c r="T50" s="36"/>
      <c r="U50" s="36"/>
      <c r="V50" s="36"/>
      <c r="W50" s="36"/>
      <c r="X50" s="36"/>
      <c r="Y50" s="36"/>
      <c r="Z50" s="36"/>
      <c r="AA50" s="36"/>
      <c r="AB50" s="36"/>
      <c r="AC50" s="36"/>
      <c r="AD50" s="36"/>
      <c r="AE50" s="36"/>
    </row>
    <row r="51" spans="1:47" s="2" customFormat="1" ht="15.15" customHeight="1">
      <c r="A51" s="36"/>
      <c r="B51" s="37"/>
      <c r="C51" s="31" t="s">
        <v>30</v>
      </c>
      <c r="D51" s="38"/>
      <c r="E51" s="38"/>
      <c r="F51" s="29" t="str">
        <f>IF(E16="","",E16)</f>
        <v>Vyplň údaj</v>
      </c>
      <c r="G51" s="38"/>
      <c r="H51" s="38"/>
      <c r="I51" s="108" t="s">
        <v>35</v>
      </c>
      <c r="J51" s="34" t="str">
        <f>E22</f>
        <v xml:space="preserve"> </v>
      </c>
      <c r="K51" s="38"/>
      <c r="L51" s="106"/>
      <c r="S51" s="36"/>
      <c r="T51" s="36"/>
      <c r="U51" s="36"/>
      <c r="V51" s="36"/>
      <c r="W51" s="36"/>
      <c r="X51" s="36"/>
      <c r="Y51" s="36"/>
      <c r="Z51" s="36"/>
      <c r="AA51" s="36"/>
      <c r="AB51" s="36"/>
      <c r="AC51" s="36"/>
      <c r="AD51" s="36"/>
      <c r="AE51" s="36"/>
    </row>
    <row r="52" spans="1:47" s="2" customFormat="1" ht="10.35" customHeight="1">
      <c r="A52" s="36"/>
      <c r="B52" s="37"/>
      <c r="C52" s="38"/>
      <c r="D52" s="38"/>
      <c r="E52" s="38"/>
      <c r="F52" s="38"/>
      <c r="G52" s="38"/>
      <c r="H52" s="38"/>
      <c r="I52" s="105"/>
      <c r="J52" s="38"/>
      <c r="K52" s="38"/>
      <c r="L52" s="106"/>
      <c r="S52" s="36"/>
      <c r="T52" s="36"/>
      <c r="U52" s="36"/>
      <c r="V52" s="36"/>
      <c r="W52" s="36"/>
      <c r="X52" s="36"/>
      <c r="Y52" s="36"/>
      <c r="Z52" s="36"/>
      <c r="AA52" s="36"/>
      <c r="AB52" s="36"/>
      <c r="AC52" s="36"/>
      <c r="AD52" s="36"/>
      <c r="AE52" s="36"/>
    </row>
    <row r="53" spans="1:47" s="2" customFormat="1" ht="29.25" customHeight="1">
      <c r="A53" s="36"/>
      <c r="B53" s="37"/>
      <c r="C53" s="137" t="s">
        <v>81</v>
      </c>
      <c r="D53" s="138"/>
      <c r="E53" s="138"/>
      <c r="F53" s="138"/>
      <c r="G53" s="138"/>
      <c r="H53" s="138"/>
      <c r="I53" s="139"/>
      <c r="J53" s="140" t="s">
        <v>82</v>
      </c>
      <c r="K53" s="138"/>
      <c r="L53" s="106"/>
      <c r="S53" s="36"/>
      <c r="T53" s="36"/>
      <c r="U53" s="36"/>
      <c r="V53" s="36"/>
      <c r="W53" s="36"/>
      <c r="X53" s="36"/>
      <c r="Y53" s="36"/>
      <c r="Z53" s="36"/>
      <c r="AA53" s="36"/>
      <c r="AB53" s="36"/>
      <c r="AC53" s="36"/>
      <c r="AD53" s="36"/>
      <c r="AE53" s="36"/>
    </row>
    <row r="54" spans="1:47" s="2" customFormat="1" ht="10.35" customHeight="1">
      <c r="A54" s="36"/>
      <c r="B54" s="37"/>
      <c r="C54" s="38"/>
      <c r="D54" s="38"/>
      <c r="E54" s="38"/>
      <c r="F54" s="38"/>
      <c r="G54" s="38"/>
      <c r="H54" s="38"/>
      <c r="I54" s="105"/>
      <c r="J54" s="38"/>
      <c r="K54" s="38"/>
      <c r="L54" s="106"/>
      <c r="S54" s="36"/>
      <c r="T54" s="36"/>
      <c r="U54" s="36"/>
      <c r="V54" s="36"/>
      <c r="W54" s="36"/>
      <c r="X54" s="36"/>
      <c r="Y54" s="36"/>
      <c r="Z54" s="36"/>
      <c r="AA54" s="36"/>
      <c r="AB54" s="36"/>
      <c r="AC54" s="36"/>
      <c r="AD54" s="36"/>
      <c r="AE54" s="36"/>
    </row>
    <row r="55" spans="1:47" s="2" customFormat="1" ht="22.8" customHeight="1">
      <c r="A55" s="36"/>
      <c r="B55" s="37"/>
      <c r="C55" s="141" t="s">
        <v>70</v>
      </c>
      <c r="D55" s="38"/>
      <c r="E55" s="38"/>
      <c r="F55" s="38"/>
      <c r="G55" s="38"/>
      <c r="H55" s="38"/>
      <c r="I55" s="105"/>
      <c r="J55" s="79">
        <f>J87</f>
        <v>0</v>
      </c>
      <c r="K55" s="38"/>
      <c r="L55" s="106"/>
      <c r="S55" s="36"/>
      <c r="T55" s="36"/>
      <c r="U55" s="36"/>
      <c r="V55" s="36"/>
      <c r="W55" s="36"/>
      <c r="X55" s="36"/>
      <c r="Y55" s="36"/>
      <c r="Z55" s="36"/>
      <c r="AA55" s="36"/>
      <c r="AB55" s="36"/>
      <c r="AC55" s="36"/>
      <c r="AD55" s="36"/>
      <c r="AE55" s="36"/>
      <c r="AU55" s="19" t="s">
        <v>83</v>
      </c>
    </row>
    <row r="56" spans="1:47" s="9" customFormat="1" ht="24.9" customHeight="1">
      <c r="B56" s="142"/>
      <c r="C56" s="143"/>
      <c r="D56" s="144" t="s">
        <v>84</v>
      </c>
      <c r="E56" s="145"/>
      <c r="F56" s="145"/>
      <c r="G56" s="145"/>
      <c r="H56" s="145"/>
      <c r="I56" s="146"/>
      <c r="J56" s="147">
        <f>J88</f>
        <v>0</v>
      </c>
      <c r="K56" s="143"/>
      <c r="L56" s="148"/>
    </row>
    <row r="57" spans="1:47" s="10" customFormat="1" ht="19.95" customHeight="1">
      <c r="B57" s="149"/>
      <c r="C57" s="150"/>
      <c r="D57" s="151" t="s">
        <v>85</v>
      </c>
      <c r="E57" s="152"/>
      <c r="F57" s="152"/>
      <c r="G57" s="152"/>
      <c r="H57" s="152"/>
      <c r="I57" s="153"/>
      <c r="J57" s="154">
        <f>J89</f>
        <v>0</v>
      </c>
      <c r="K57" s="150"/>
      <c r="L57" s="155"/>
    </row>
    <row r="58" spans="1:47" s="10" customFormat="1" ht="19.95" customHeight="1">
      <c r="B58" s="149"/>
      <c r="C58" s="150"/>
      <c r="D58" s="151" t="s">
        <v>86</v>
      </c>
      <c r="E58" s="152"/>
      <c r="F58" s="152"/>
      <c r="G58" s="152"/>
      <c r="H58" s="152"/>
      <c r="I58" s="153"/>
      <c r="J58" s="154">
        <f>J161</f>
        <v>0</v>
      </c>
      <c r="K58" s="150"/>
      <c r="L58" s="155"/>
    </row>
    <row r="59" spans="1:47" s="10" customFormat="1" ht="19.95" customHeight="1">
      <c r="B59" s="149"/>
      <c r="C59" s="150"/>
      <c r="D59" s="151" t="s">
        <v>87</v>
      </c>
      <c r="E59" s="152"/>
      <c r="F59" s="152"/>
      <c r="G59" s="152"/>
      <c r="H59" s="152"/>
      <c r="I59" s="153"/>
      <c r="J59" s="154">
        <f>J185</f>
        <v>0</v>
      </c>
      <c r="K59" s="150"/>
      <c r="L59" s="155"/>
    </row>
    <row r="60" spans="1:47" s="10" customFormat="1" ht="19.95" customHeight="1">
      <c r="B60" s="149"/>
      <c r="C60" s="150"/>
      <c r="D60" s="151" t="s">
        <v>88</v>
      </c>
      <c r="E60" s="152"/>
      <c r="F60" s="152"/>
      <c r="G60" s="152"/>
      <c r="H60" s="152"/>
      <c r="I60" s="153"/>
      <c r="J60" s="154">
        <f>J207</f>
        <v>0</v>
      </c>
      <c r="K60" s="150"/>
      <c r="L60" s="155"/>
    </row>
    <row r="61" spans="1:47" s="9" customFormat="1" ht="24.9" customHeight="1">
      <c r="B61" s="142"/>
      <c r="C61" s="143"/>
      <c r="D61" s="144" t="s">
        <v>89</v>
      </c>
      <c r="E61" s="145"/>
      <c r="F61" s="145"/>
      <c r="G61" s="145"/>
      <c r="H61" s="145"/>
      <c r="I61" s="146"/>
      <c r="J61" s="147">
        <f>J210</f>
        <v>0</v>
      </c>
      <c r="K61" s="143"/>
      <c r="L61" s="148"/>
    </row>
    <row r="62" spans="1:47" s="10" customFormat="1" ht="19.95" customHeight="1">
      <c r="B62" s="149"/>
      <c r="C62" s="150"/>
      <c r="D62" s="151" t="s">
        <v>90</v>
      </c>
      <c r="E62" s="152"/>
      <c r="F62" s="152"/>
      <c r="G62" s="152"/>
      <c r="H62" s="152"/>
      <c r="I62" s="153"/>
      <c r="J62" s="154">
        <f>J211</f>
        <v>0</v>
      </c>
      <c r="K62" s="150"/>
      <c r="L62" s="155"/>
    </row>
    <row r="63" spans="1:47" s="10" customFormat="1" ht="19.95" customHeight="1">
      <c r="B63" s="149"/>
      <c r="C63" s="150"/>
      <c r="D63" s="151" t="s">
        <v>91</v>
      </c>
      <c r="E63" s="152"/>
      <c r="F63" s="152"/>
      <c r="G63" s="152"/>
      <c r="H63" s="152"/>
      <c r="I63" s="153"/>
      <c r="J63" s="154">
        <f>J227</f>
        <v>0</v>
      </c>
      <c r="K63" s="150"/>
      <c r="L63" s="155"/>
    </row>
    <row r="64" spans="1:47" s="10" customFormat="1" ht="19.95" customHeight="1">
      <c r="B64" s="149"/>
      <c r="C64" s="150"/>
      <c r="D64" s="151" t="s">
        <v>92</v>
      </c>
      <c r="E64" s="152"/>
      <c r="F64" s="152"/>
      <c r="G64" s="152"/>
      <c r="H64" s="152"/>
      <c r="I64" s="153"/>
      <c r="J64" s="154">
        <f>J234</f>
        <v>0</v>
      </c>
      <c r="K64" s="150"/>
      <c r="L64" s="155"/>
    </row>
    <row r="65" spans="1:31" s="10" customFormat="1" ht="19.95" customHeight="1">
      <c r="B65" s="149"/>
      <c r="C65" s="150"/>
      <c r="D65" s="151" t="s">
        <v>93</v>
      </c>
      <c r="E65" s="152"/>
      <c r="F65" s="152"/>
      <c r="G65" s="152"/>
      <c r="H65" s="152"/>
      <c r="I65" s="153"/>
      <c r="J65" s="154">
        <f>J241</f>
        <v>0</v>
      </c>
      <c r="K65" s="150"/>
      <c r="L65" s="155"/>
    </row>
    <row r="66" spans="1:31" s="10" customFormat="1" ht="19.95" customHeight="1">
      <c r="B66" s="149"/>
      <c r="C66" s="150"/>
      <c r="D66" s="151" t="s">
        <v>94</v>
      </c>
      <c r="E66" s="152"/>
      <c r="F66" s="152"/>
      <c r="G66" s="152"/>
      <c r="H66" s="152"/>
      <c r="I66" s="153"/>
      <c r="J66" s="154">
        <f>J249</f>
        <v>0</v>
      </c>
      <c r="K66" s="150"/>
      <c r="L66" s="155"/>
    </row>
    <row r="67" spans="1:31" s="9" customFormat="1" ht="24.9" customHeight="1">
      <c r="B67" s="142"/>
      <c r="C67" s="143"/>
      <c r="D67" s="144" t="s">
        <v>95</v>
      </c>
      <c r="E67" s="145"/>
      <c r="F67" s="145"/>
      <c r="G67" s="145"/>
      <c r="H67" s="145"/>
      <c r="I67" s="146"/>
      <c r="J67" s="147">
        <f>J283</f>
        <v>0</v>
      </c>
      <c r="K67" s="143"/>
      <c r="L67" s="148"/>
    </row>
    <row r="68" spans="1:31" s="10" customFormat="1" ht="19.95" customHeight="1">
      <c r="B68" s="149"/>
      <c r="C68" s="150"/>
      <c r="D68" s="151" t="s">
        <v>96</v>
      </c>
      <c r="E68" s="152"/>
      <c r="F68" s="152"/>
      <c r="G68" s="152"/>
      <c r="H68" s="152"/>
      <c r="I68" s="153"/>
      <c r="J68" s="154">
        <f>J284</f>
        <v>0</v>
      </c>
      <c r="K68" s="150"/>
      <c r="L68" s="155"/>
    </row>
    <row r="69" spans="1:31" s="10" customFormat="1" ht="19.95" customHeight="1">
      <c r="B69" s="149"/>
      <c r="C69" s="150"/>
      <c r="D69" s="151" t="s">
        <v>97</v>
      </c>
      <c r="E69" s="152"/>
      <c r="F69" s="152"/>
      <c r="G69" s="152"/>
      <c r="H69" s="152"/>
      <c r="I69" s="153"/>
      <c r="J69" s="154">
        <f>J286</f>
        <v>0</v>
      </c>
      <c r="K69" s="150"/>
      <c r="L69" s="155"/>
    </row>
    <row r="70" spans="1:31" s="2" customFormat="1" ht="21.75" customHeight="1">
      <c r="A70" s="36"/>
      <c r="B70" s="37"/>
      <c r="C70" s="38"/>
      <c r="D70" s="38"/>
      <c r="E70" s="38"/>
      <c r="F70" s="38"/>
      <c r="G70" s="38"/>
      <c r="H70" s="38"/>
      <c r="I70" s="105"/>
      <c r="J70" s="38"/>
      <c r="K70" s="38"/>
      <c r="L70" s="106"/>
      <c r="S70" s="36"/>
      <c r="T70" s="36"/>
      <c r="U70" s="36"/>
      <c r="V70" s="36"/>
      <c r="W70" s="36"/>
      <c r="X70" s="36"/>
      <c r="Y70" s="36"/>
      <c r="Z70" s="36"/>
      <c r="AA70" s="36"/>
      <c r="AB70" s="36"/>
      <c r="AC70" s="36"/>
      <c r="AD70" s="36"/>
      <c r="AE70" s="36"/>
    </row>
    <row r="71" spans="1:31" s="2" customFormat="1" ht="6.9" customHeight="1">
      <c r="A71" s="36"/>
      <c r="B71" s="49"/>
      <c r="C71" s="50"/>
      <c r="D71" s="50"/>
      <c r="E71" s="50"/>
      <c r="F71" s="50"/>
      <c r="G71" s="50"/>
      <c r="H71" s="50"/>
      <c r="I71" s="133"/>
      <c r="J71" s="50"/>
      <c r="K71" s="50"/>
      <c r="L71" s="106"/>
      <c r="S71" s="36"/>
      <c r="T71" s="36"/>
      <c r="U71" s="36"/>
      <c r="V71" s="36"/>
      <c r="W71" s="36"/>
      <c r="X71" s="36"/>
      <c r="Y71" s="36"/>
      <c r="Z71" s="36"/>
      <c r="AA71" s="36"/>
      <c r="AB71" s="36"/>
      <c r="AC71" s="36"/>
      <c r="AD71" s="36"/>
      <c r="AE71" s="36"/>
    </row>
    <row r="75" spans="1:31" s="2" customFormat="1" ht="6.9" customHeight="1">
      <c r="A75" s="36"/>
      <c r="B75" s="51"/>
      <c r="C75" s="52"/>
      <c r="D75" s="52"/>
      <c r="E75" s="52"/>
      <c r="F75" s="52"/>
      <c r="G75" s="52"/>
      <c r="H75" s="52"/>
      <c r="I75" s="136"/>
      <c r="J75" s="52"/>
      <c r="K75" s="52"/>
      <c r="L75" s="106"/>
      <c r="S75" s="36"/>
      <c r="T75" s="36"/>
      <c r="U75" s="36"/>
      <c r="V75" s="36"/>
      <c r="W75" s="36"/>
      <c r="X75" s="36"/>
      <c r="Y75" s="36"/>
      <c r="Z75" s="36"/>
      <c r="AA75" s="36"/>
      <c r="AB75" s="36"/>
      <c r="AC75" s="36"/>
      <c r="AD75" s="36"/>
      <c r="AE75" s="36"/>
    </row>
    <row r="76" spans="1:31" s="2" customFormat="1" ht="24.9" customHeight="1">
      <c r="A76" s="36"/>
      <c r="B76" s="37"/>
      <c r="C76" s="25" t="s">
        <v>98</v>
      </c>
      <c r="D76" s="38"/>
      <c r="E76" s="38"/>
      <c r="F76" s="38"/>
      <c r="G76" s="38"/>
      <c r="H76" s="38"/>
      <c r="I76" s="105"/>
      <c r="J76" s="38"/>
      <c r="K76" s="38"/>
      <c r="L76" s="106"/>
      <c r="S76" s="36"/>
      <c r="T76" s="36"/>
      <c r="U76" s="36"/>
      <c r="V76" s="36"/>
      <c r="W76" s="36"/>
      <c r="X76" s="36"/>
      <c r="Y76" s="36"/>
      <c r="Z76" s="36"/>
      <c r="AA76" s="36"/>
      <c r="AB76" s="36"/>
      <c r="AC76" s="36"/>
      <c r="AD76" s="36"/>
      <c r="AE76" s="36"/>
    </row>
    <row r="77" spans="1:31" s="2" customFormat="1" ht="6.9" customHeight="1">
      <c r="A77" s="36"/>
      <c r="B77" s="37"/>
      <c r="C77" s="38"/>
      <c r="D77" s="38"/>
      <c r="E77" s="38"/>
      <c r="F77" s="38"/>
      <c r="G77" s="38"/>
      <c r="H77" s="38"/>
      <c r="I77" s="105"/>
      <c r="J77" s="38"/>
      <c r="K77" s="38"/>
      <c r="L77" s="106"/>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105"/>
      <c r="J78" s="38"/>
      <c r="K78" s="38"/>
      <c r="L78" s="106"/>
      <c r="S78" s="36"/>
      <c r="T78" s="36"/>
      <c r="U78" s="36"/>
      <c r="V78" s="36"/>
      <c r="W78" s="36"/>
      <c r="X78" s="36"/>
      <c r="Y78" s="36"/>
      <c r="Z78" s="36"/>
      <c r="AA78" s="36"/>
      <c r="AB78" s="36"/>
      <c r="AC78" s="36"/>
      <c r="AD78" s="36"/>
      <c r="AE78" s="36"/>
    </row>
    <row r="79" spans="1:31" s="2" customFormat="1" ht="16.5" customHeight="1">
      <c r="A79" s="36"/>
      <c r="B79" s="37"/>
      <c r="C79" s="38"/>
      <c r="D79" s="38"/>
      <c r="E79" s="356" t="str">
        <f>E7</f>
        <v>BD Březová, nám. Míru č.p. 131 až 135 - OBNOVA FASÁDY</v>
      </c>
      <c r="F79" s="382"/>
      <c r="G79" s="382"/>
      <c r="H79" s="382"/>
      <c r="I79" s="105"/>
      <c r="J79" s="38"/>
      <c r="K79" s="38"/>
      <c r="L79" s="106"/>
      <c r="S79" s="36"/>
      <c r="T79" s="36"/>
      <c r="U79" s="36"/>
      <c r="V79" s="36"/>
      <c r="W79" s="36"/>
      <c r="X79" s="36"/>
      <c r="Y79" s="36"/>
      <c r="Z79" s="36"/>
      <c r="AA79" s="36"/>
      <c r="AB79" s="36"/>
      <c r="AC79" s="36"/>
      <c r="AD79" s="36"/>
      <c r="AE79" s="36"/>
    </row>
    <row r="80" spans="1:31" s="2" customFormat="1" ht="6.9" customHeight="1">
      <c r="A80" s="36"/>
      <c r="B80" s="37"/>
      <c r="C80" s="38"/>
      <c r="D80" s="38"/>
      <c r="E80" s="38"/>
      <c r="F80" s="38"/>
      <c r="G80" s="38"/>
      <c r="H80" s="38"/>
      <c r="I80" s="105"/>
      <c r="J80" s="38"/>
      <c r="K80" s="38"/>
      <c r="L80" s="106"/>
      <c r="S80" s="36"/>
      <c r="T80" s="36"/>
      <c r="U80" s="36"/>
      <c r="V80" s="36"/>
      <c r="W80" s="36"/>
      <c r="X80" s="36"/>
      <c r="Y80" s="36"/>
      <c r="Z80" s="36"/>
      <c r="AA80" s="36"/>
      <c r="AB80" s="36"/>
      <c r="AC80" s="36"/>
      <c r="AD80" s="36"/>
      <c r="AE80" s="36"/>
    </row>
    <row r="81" spans="1:65" s="2" customFormat="1" ht="12" customHeight="1">
      <c r="A81" s="36"/>
      <c r="B81" s="37"/>
      <c r="C81" s="31" t="s">
        <v>21</v>
      </c>
      <c r="D81" s="38"/>
      <c r="E81" s="38"/>
      <c r="F81" s="29" t="str">
        <f>F10</f>
        <v>Březová</v>
      </c>
      <c r="G81" s="38"/>
      <c r="H81" s="38"/>
      <c r="I81" s="108" t="s">
        <v>23</v>
      </c>
      <c r="J81" s="61" t="str">
        <f>IF(J10="","",J10)</f>
        <v>6. 3. 2019</v>
      </c>
      <c r="K81" s="38"/>
      <c r="L81" s="106"/>
      <c r="S81" s="36"/>
      <c r="T81" s="36"/>
      <c r="U81" s="36"/>
      <c r="V81" s="36"/>
      <c r="W81" s="36"/>
      <c r="X81" s="36"/>
      <c r="Y81" s="36"/>
      <c r="Z81" s="36"/>
      <c r="AA81" s="36"/>
      <c r="AB81" s="36"/>
      <c r="AC81" s="36"/>
      <c r="AD81" s="36"/>
      <c r="AE81" s="36"/>
    </row>
    <row r="82" spans="1:65" s="2" customFormat="1" ht="6.9" customHeight="1">
      <c r="A82" s="36"/>
      <c r="B82" s="37"/>
      <c r="C82" s="38"/>
      <c r="D82" s="38"/>
      <c r="E82" s="38"/>
      <c r="F82" s="38"/>
      <c r="G82" s="38"/>
      <c r="H82" s="38"/>
      <c r="I82" s="105"/>
      <c r="J82" s="38"/>
      <c r="K82" s="38"/>
      <c r="L82" s="106"/>
      <c r="S82" s="36"/>
      <c r="T82" s="36"/>
      <c r="U82" s="36"/>
      <c r="V82" s="36"/>
      <c r="W82" s="36"/>
      <c r="X82" s="36"/>
      <c r="Y82" s="36"/>
      <c r="Z82" s="36"/>
      <c r="AA82" s="36"/>
      <c r="AB82" s="36"/>
      <c r="AC82" s="36"/>
      <c r="AD82" s="36"/>
      <c r="AE82" s="36"/>
    </row>
    <row r="83" spans="1:65" s="2" customFormat="1" ht="15.15" customHeight="1">
      <c r="A83" s="36"/>
      <c r="B83" s="37"/>
      <c r="C83" s="31" t="s">
        <v>25</v>
      </c>
      <c r="D83" s="38"/>
      <c r="E83" s="38"/>
      <c r="F83" s="29" t="str">
        <f>E13</f>
        <v>Společentví vlastníků 86 a 87 Březová</v>
      </c>
      <c r="G83" s="38"/>
      <c r="H83" s="38"/>
      <c r="I83" s="108" t="s">
        <v>32</v>
      </c>
      <c r="J83" s="34" t="str">
        <f>E19</f>
        <v xml:space="preserve"> </v>
      </c>
      <c r="K83" s="38"/>
      <c r="L83" s="106"/>
      <c r="S83" s="36"/>
      <c r="T83" s="36"/>
      <c r="U83" s="36"/>
      <c r="V83" s="36"/>
      <c r="W83" s="36"/>
      <c r="X83" s="36"/>
      <c r="Y83" s="36"/>
      <c r="Z83" s="36"/>
      <c r="AA83" s="36"/>
      <c r="AB83" s="36"/>
      <c r="AC83" s="36"/>
      <c r="AD83" s="36"/>
      <c r="AE83" s="36"/>
    </row>
    <row r="84" spans="1:65" s="2" customFormat="1" ht="15.15" customHeight="1">
      <c r="A84" s="36"/>
      <c r="B84" s="37"/>
      <c r="C84" s="31" t="s">
        <v>30</v>
      </c>
      <c r="D84" s="38"/>
      <c r="E84" s="38"/>
      <c r="F84" s="29" t="str">
        <f>IF(E16="","",E16)</f>
        <v>Vyplň údaj</v>
      </c>
      <c r="G84" s="38"/>
      <c r="H84" s="38"/>
      <c r="I84" s="108" t="s">
        <v>35</v>
      </c>
      <c r="J84" s="34" t="str">
        <f>E22</f>
        <v xml:space="preserve"> </v>
      </c>
      <c r="K84" s="38"/>
      <c r="L84" s="106"/>
      <c r="S84" s="36"/>
      <c r="T84" s="36"/>
      <c r="U84" s="36"/>
      <c r="V84" s="36"/>
      <c r="W84" s="36"/>
      <c r="X84" s="36"/>
      <c r="Y84" s="36"/>
      <c r="Z84" s="36"/>
      <c r="AA84" s="36"/>
      <c r="AB84" s="36"/>
      <c r="AC84" s="36"/>
      <c r="AD84" s="36"/>
      <c r="AE84" s="36"/>
    </row>
    <row r="85" spans="1:65" s="2" customFormat="1" ht="10.35" customHeight="1">
      <c r="A85" s="36"/>
      <c r="B85" s="37"/>
      <c r="C85" s="38"/>
      <c r="D85" s="38"/>
      <c r="E85" s="38"/>
      <c r="F85" s="38"/>
      <c r="G85" s="38"/>
      <c r="H85" s="38"/>
      <c r="I85" s="105"/>
      <c r="J85" s="38"/>
      <c r="K85" s="38"/>
      <c r="L85" s="106"/>
      <c r="S85" s="36"/>
      <c r="T85" s="36"/>
      <c r="U85" s="36"/>
      <c r="V85" s="36"/>
      <c r="W85" s="36"/>
      <c r="X85" s="36"/>
      <c r="Y85" s="36"/>
      <c r="Z85" s="36"/>
      <c r="AA85" s="36"/>
      <c r="AB85" s="36"/>
      <c r="AC85" s="36"/>
      <c r="AD85" s="36"/>
      <c r="AE85" s="36"/>
    </row>
    <row r="86" spans="1:65" s="11" customFormat="1" ht="29.25" customHeight="1">
      <c r="A86" s="156"/>
      <c r="B86" s="157"/>
      <c r="C86" s="158" t="s">
        <v>99</v>
      </c>
      <c r="D86" s="159" t="s">
        <v>57</v>
      </c>
      <c r="E86" s="159" t="s">
        <v>53</v>
      </c>
      <c r="F86" s="159" t="s">
        <v>54</v>
      </c>
      <c r="G86" s="159" t="s">
        <v>100</v>
      </c>
      <c r="H86" s="159" t="s">
        <v>101</v>
      </c>
      <c r="I86" s="160" t="s">
        <v>102</v>
      </c>
      <c r="J86" s="159" t="s">
        <v>82</v>
      </c>
      <c r="K86" s="161" t="s">
        <v>103</v>
      </c>
      <c r="L86" s="162"/>
      <c r="M86" s="70" t="s">
        <v>19</v>
      </c>
      <c r="N86" s="71" t="s">
        <v>42</v>
      </c>
      <c r="O86" s="71" t="s">
        <v>104</v>
      </c>
      <c r="P86" s="71" t="s">
        <v>105</v>
      </c>
      <c r="Q86" s="71" t="s">
        <v>106</v>
      </c>
      <c r="R86" s="71" t="s">
        <v>107</v>
      </c>
      <c r="S86" s="71" t="s">
        <v>108</v>
      </c>
      <c r="T86" s="72" t="s">
        <v>109</v>
      </c>
      <c r="U86" s="156"/>
      <c r="V86" s="156"/>
      <c r="W86" s="156"/>
      <c r="X86" s="156"/>
      <c r="Y86" s="156"/>
      <c r="Z86" s="156"/>
      <c r="AA86" s="156"/>
      <c r="AB86" s="156"/>
      <c r="AC86" s="156"/>
      <c r="AD86" s="156"/>
      <c r="AE86" s="156"/>
    </row>
    <row r="87" spans="1:65" s="2" customFormat="1" ht="22.8" customHeight="1">
      <c r="A87" s="36"/>
      <c r="B87" s="37"/>
      <c r="C87" s="77" t="s">
        <v>110</v>
      </c>
      <c r="D87" s="38"/>
      <c r="E87" s="38"/>
      <c r="F87" s="38"/>
      <c r="G87" s="38"/>
      <c r="H87" s="38"/>
      <c r="I87" s="105"/>
      <c r="J87" s="163">
        <f>BK87</f>
        <v>0</v>
      </c>
      <c r="K87" s="38"/>
      <c r="L87" s="41"/>
      <c r="M87" s="73"/>
      <c r="N87" s="164"/>
      <c r="O87" s="74"/>
      <c r="P87" s="165">
        <f>P88+P210+P283</f>
        <v>0</v>
      </c>
      <c r="Q87" s="74"/>
      <c r="R87" s="165">
        <f>R88+R210+R283</f>
        <v>42.876100100000002</v>
      </c>
      <c r="S87" s="74"/>
      <c r="T87" s="166">
        <f>T88+T210+T283</f>
        <v>29.0102075</v>
      </c>
      <c r="U87" s="36"/>
      <c r="V87" s="36"/>
      <c r="W87" s="36"/>
      <c r="X87" s="36"/>
      <c r="Y87" s="36"/>
      <c r="Z87" s="36"/>
      <c r="AA87" s="36"/>
      <c r="AB87" s="36"/>
      <c r="AC87" s="36"/>
      <c r="AD87" s="36"/>
      <c r="AE87" s="36"/>
      <c r="AT87" s="19" t="s">
        <v>71</v>
      </c>
      <c r="AU87" s="19" t="s">
        <v>83</v>
      </c>
      <c r="BK87" s="167">
        <f>BK88+BK210+BK283</f>
        <v>0</v>
      </c>
    </row>
    <row r="88" spans="1:65" s="12" customFormat="1" ht="25.95" customHeight="1">
      <c r="B88" s="168"/>
      <c r="C88" s="169"/>
      <c r="D88" s="170" t="s">
        <v>71</v>
      </c>
      <c r="E88" s="171" t="s">
        <v>111</v>
      </c>
      <c r="F88" s="171" t="s">
        <v>112</v>
      </c>
      <c r="G88" s="169"/>
      <c r="H88" s="169"/>
      <c r="I88" s="172"/>
      <c r="J88" s="173">
        <f>BK88</f>
        <v>0</v>
      </c>
      <c r="K88" s="169"/>
      <c r="L88" s="174"/>
      <c r="M88" s="175"/>
      <c r="N88" s="176"/>
      <c r="O88" s="176"/>
      <c r="P88" s="177">
        <f>P89+P161+P185+P207</f>
        <v>0</v>
      </c>
      <c r="Q88" s="176"/>
      <c r="R88" s="177">
        <f>R89+R161+R185+R207</f>
        <v>19.54882576</v>
      </c>
      <c r="S88" s="176"/>
      <c r="T88" s="178">
        <f>T89+T161+T185+T207</f>
        <v>28.055759999999999</v>
      </c>
      <c r="AR88" s="179" t="s">
        <v>77</v>
      </c>
      <c r="AT88" s="180" t="s">
        <v>71</v>
      </c>
      <c r="AU88" s="180" t="s">
        <v>72</v>
      </c>
      <c r="AY88" s="179" t="s">
        <v>113</v>
      </c>
      <c r="BK88" s="181">
        <f>BK89+BK161+BK185+BK207</f>
        <v>0</v>
      </c>
    </row>
    <row r="89" spans="1:65" s="12" customFormat="1" ht="22.8" customHeight="1">
      <c r="B89" s="168"/>
      <c r="C89" s="169"/>
      <c r="D89" s="170" t="s">
        <v>71</v>
      </c>
      <c r="E89" s="182" t="s">
        <v>114</v>
      </c>
      <c r="F89" s="182" t="s">
        <v>115</v>
      </c>
      <c r="G89" s="169"/>
      <c r="H89" s="169"/>
      <c r="I89" s="172"/>
      <c r="J89" s="183">
        <f>BK89</f>
        <v>0</v>
      </c>
      <c r="K89" s="169"/>
      <c r="L89" s="174"/>
      <c r="M89" s="175"/>
      <c r="N89" s="176"/>
      <c r="O89" s="176"/>
      <c r="P89" s="177">
        <f>SUM(P90:P160)</f>
        <v>0</v>
      </c>
      <c r="Q89" s="176"/>
      <c r="R89" s="177">
        <f>SUM(R90:R160)</f>
        <v>19.54882576</v>
      </c>
      <c r="S89" s="176"/>
      <c r="T89" s="178">
        <f>SUM(T90:T160)</f>
        <v>28.055759999999999</v>
      </c>
      <c r="AR89" s="179" t="s">
        <v>77</v>
      </c>
      <c r="AT89" s="180" t="s">
        <v>71</v>
      </c>
      <c r="AU89" s="180" t="s">
        <v>77</v>
      </c>
      <c r="AY89" s="179" t="s">
        <v>113</v>
      </c>
      <c r="BK89" s="181">
        <f>SUM(BK90:BK160)</f>
        <v>0</v>
      </c>
    </row>
    <row r="90" spans="1:65" s="2" customFormat="1" ht="21.75" customHeight="1">
      <c r="A90" s="36"/>
      <c r="B90" s="37"/>
      <c r="C90" s="184" t="s">
        <v>77</v>
      </c>
      <c r="D90" s="184" t="s">
        <v>116</v>
      </c>
      <c r="E90" s="185" t="s">
        <v>117</v>
      </c>
      <c r="F90" s="186" t="s">
        <v>118</v>
      </c>
      <c r="G90" s="187" t="s">
        <v>119</v>
      </c>
      <c r="H90" s="188">
        <v>347.911</v>
      </c>
      <c r="I90" s="189"/>
      <c r="J90" s="190">
        <f>ROUND(I90*H90,2)</f>
        <v>0</v>
      </c>
      <c r="K90" s="186" t="s">
        <v>120</v>
      </c>
      <c r="L90" s="41"/>
      <c r="M90" s="191" t="s">
        <v>19</v>
      </c>
      <c r="N90" s="192" t="s">
        <v>44</v>
      </c>
      <c r="O90" s="66"/>
      <c r="P90" s="193">
        <f>O90*H90</f>
        <v>0</v>
      </c>
      <c r="Q90" s="193">
        <v>0</v>
      </c>
      <c r="R90" s="193">
        <f>Q90*H90</f>
        <v>0</v>
      </c>
      <c r="S90" s="193">
        <v>0</v>
      </c>
      <c r="T90" s="194">
        <f>S90*H90</f>
        <v>0</v>
      </c>
      <c r="U90" s="36"/>
      <c r="V90" s="36"/>
      <c r="W90" s="36"/>
      <c r="X90" s="36"/>
      <c r="Y90" s="36"/>
      <c r="Z90" s="36"/>
      <c r="AA90" s="36"/>
      <c r="AB90" s="36"/>
      <c r="AC90" s="36"/>
      <c r="AD90" s="36"/>
      <c r="AE90" s="36"/>
      <c r="AR90" s="195" t="s">
        <v>121</v>
      </c>
      <c r="AT90" s="195" t="s">
        <v>116</v>
      </c>
      <c r="AU90" s="195" t="s">
        <v>122</v>
      </c>
      <c r="AY90" s="19" t="s">
        <v>113</v>
      </c>
      <c r="BE90" s="196">
        <f>IF(N90="základní",J90,0)</f>
        <v>0</v>
      </c>
      <c r="BF90" s="196">
        <f>IF(N90="snížená",J90,0)</f>
        <v>0</v>
      </c>
      <c r="BG90" s="196">
        <f>IF(N90="zákl. přenesená",J90,0)</f>
        <v>0</v>
      </c>
      <c r="BH90" s="196">
        <f>IF(N90="sníž. přenesená",J90,0)</f>
        <v>0</v>
      </c>
      <c r="BI90" s="196">
        <f>IF(N90="nulová",J90,0)</f>
        <v>0</v>
      </c>
      <c r="BJ90" s="19" t="s">
        <v>122</v>
      </c>
      <c r="BK90" s="196">
        <f>ROUND(I90*H90,2)</f>
        <v>0</v>
      </c>
      <c r="BL90" s="19" t="s">
        <v>121</v>
      </c>
      <c r="BM90" s="195" t="s">
        <v>123</v>
      </c>
    </row>
    <row r="91" spans="1:65" s="2" customFormat="1" ht="38.4">
      <c r="A91" s="36"/>
      <c r="B91" s="37"/>
      <c r="C91" s="38"/>
      <c r="D91" s="197" t="s">
        <v>124</v>
      </c>
      <c r="E91" s="38"/>
      <c r="F91" s="198" t="s">
        <v>125</v>
      </c>
      <c r="G91" s="38"/>
      <c r="H91" s="38"/>
      <c r="I91" s="105"/>
      <c r="J91" s="38"/>
      <c r="K91" s="38"/>
      <c r="L91" s="41"/>
      <c r="M91" s="199"/>
      <c r="N91" s="200"/>
      <c r="O91" s="66"/>
      <c r="P91" s="66"/>
      <c r="Q91" s="66"/>
      <c r="R91" s="66"/>
      <c r="S91" s="66"/>
      <c r="T91" s="67"/>
      <c r="U91" s="36"/>
      <c r="V91" s="36"/>
      <c r="W91" s="36"/>
      <c r="X91" s="36"/>
      <c r="Y91" s="36"/>
      <c r="Z91" s="36"/>
      <c r="AA91" s="36"/>
      <c r="AB91" s="36"/>
      <c r="AC91" s="36"/>
      <c r="AD91" s="36"/>
      <c r="AE91" s="36"/>
      <c r="AT91" s="19" t="s">
        <v>124</v>
      </c>
      <c r="AU91" s="19" t="s">
        <v>122</v>
      </c>
    </row>
    <row r="92" spans="1:65" s="13" customFormat="1" ht="10.199999999999999">
      <c r="B92" s="201"/>
      <c r="C92" s="202"/>
      <c r="D92" s="197" t="s">
        <v>126</v>
      </c>
      <c r="E92" s="203" t="s">
        <v>19</v>
      </c>
      <c r="F92" s="204" t="s">
        <v>127</v>
      </c>
      <c r="G92" s="202"/>
      <c r="H92" s="203" t="s">
        <v>19</v>
      </c>
      <c r="I92" s="205"/>
      <c r="J92" s="202"/>
      <c r="K92" s="202"/>
      <c r="L92" s="206"/>
      <c r="M92" s="207"/>
      <c r="N92" s="208"/>
      <c r="O92" s="208"/>
      <c r="P92" s="208"/>
      <c r="Q92" s="208"/>
      <c r="R92" s="208"/>
      <c r="S92" s="208"/>
      <c r="T92" s="209"/>
      <c r="AT92" s="210" t="s">
        <v>126</v>
      </c>
      <c r="AU92" s="210" t="s">
        <v>122</v>
      </c>
      <c r="AV92" s="13" t="s">
        <v>77</v>
      </c>
      <c r="AW92" s="13" t="s">
        <v>34</v>
      </c>
      <c r="AX92" s="13" t="s">
        <v>72</v>
      </c>
      <c r="AY92" s="210" t="s">
        <v>113</v>
      </c>
    </row>
    <row r="93" spans="1:65" s="14" customFormat="1" ht="10.199999999999999">
      <c r="B93" s="211"/>
      <c r="C93" s="212"/>
      <c r="D93" s="197" t="s">
        <v>126</v>
      </c>
      <c r="E93" s="213" t="s">
        <v>19</v>
      </c>
      <c r="F93" s="214" t="s">
        <v>128</v>
      </c>
      <c r="G93" s="212"/>
      <c r="H93" s="215">
        <v>125.58</v>
      </c>
      <c r="I93" s="216"/>
      <c r="J93" s="212"/>
      <c r="K93" s="212"/>
      <c r="L93" s="217"/>
      <c r="M93" s="218"/>
      <c r="N93" s="219"/>
      <c r="O93" s="219"/>
      <c r="P93" s="219"/>
      <c r="Q93" s="219"/>
      <c r="R93" s="219"/>
      <c r="S93" s="219"/>
      <c r="T93" s="220"/>
      <c r="AT93" s="221" t="s">
        <v>126</v>
      </c>
      <c r="AU93" s="221" t="s">
        <v>122</v>
      </c>
      <c r="AV93" s="14" t="s">
        <v>122</v>
      </c>
      <c r="AW93" s="14" t="s">
        <v>34</v>
      </c>
      <c r="AX93" s="14" t="s">
        <v>72</v>
      </c>
      <c r="AY93" s="221" t="s">
        <v>113</v>
      </c>
    </row>
    <row r="94" spans="1:65" s="14" customFormat="1" ht="10.199999999999999">
      <c r="B94" s="211"/>
      <c r="C94" s="212"/>
      <c r="D94" s="197" t="s">
        <v>126</v>
      </c>
      <c r="E94" s="213" t="s">
        <v>19</v>
      </c>
      <c r="F94" s="214" t="s">
        <v>129</v>
      </c>
      <c r="G94" s="212"/>
      <c r="H94" s="215">
        <v>73.983000000000004</v>
      </c>
      <c r="I94" s="216"/>
      <c r="J94" s="212"/>
      <c r="K94" s="212"/>
      <c r="L94" s="217"/>
      <c r="M94" s="218"/>
      <c r="N94" s="219"/>
      <c r="O94" s="219"/>
      <c r="P94" s="219"/>
      <c r="Q94" s="219"/>
      <c r="R94" s="219"/>
      <c r="S94" s="219"/>
      <c r="T94" s="220"/>
      <c r="AT94" s="221" t="s">
        <v>126</v>
      </c>
      <c r="AU94" s="221" t="s">
        <v>122</v>
      </c>
      <c r="AV94" s="14" t="s">
        <v>122</v>
      </c>
      <c r="AW94" s="14" t="s">
        <v>34</v>
      </c>
      <c r="AX94" s="14" t="s">
        <v>72</v>
      </c>
      <c r="AY94" s="221" t="s">
        <v>113</v>
      </c>
    </row>
    <row r="95" spans="1:65" s="14" customFormat="1" ht="10.199999999999999">
      <c r="B95" s="211"/>
      <c r="C95" s="212"/>
      <c r="D95" s="197" t="s">
        <v>126</v>
      </c>
      <c r="E95" s="213" t="s">
        <v>19</v>
      </c>
      <c r="F95" s="214" t="s">
        <v>130</v>
      </c>
      <c r="G95" s="212"/>
      <c r="H95" s="215">
        <v>44.46</v>
      </c>
      <c r="I95" s="216"/>
      <c r="J95" s="212"/>
      <c r="K95" s="212"/>
      <c r="L95" s="217"/>
      <c r="M95" s="218"/>
      <c r="N95" s="219"/>
      <c r="O95" s="219"/>
      <c r="P95" s="219"/>
      <c r="Q95" s="219"/>
      <c r="R95" s="219"/>
      <c r="S95" s="219"/>
      <c r="T95" s="220"/>
      <c r="AT95" s="221" t="s">
        <v>126</v>
      </c>
      <c r="AU95" s="221" t="s">
        <v>122</v>
      </c>
      <c r="AV95" s="14" t="s">
        <v>122</v>
      </c>
      <c r="AW95" s="14" t="s">
        <v>34</v>
      </c>
      <c r="AX95" s="14" t="s">
        <v>72</v>
      </c>
      <c r="AY95" s="221" t="s">
        <v>113</v>
      </c>
    </row>
    <row r="96" spans="1:65" s="14" customFormat="1" ht="10.199999999999999">
      <c r="B96" s="211"/>
      <c r="C96" s="212"/>
      <c r="D96" s="197" t="s">
        <v>126</v>
      </c>
      <c r="E96" s="213" t="s">
        <v>19</v>
      </c>
      <c r="F96" s="214" t="s">
        <v>131</v>
      </c>
      <c r="G96" s="212"/>
      <c r="H96" s="215">
        <v>15.23</v>
      </c>
      <c r="I96" s="216"/>
      <c r="J96" s="212"/>
      <c r="K96" s="212"/>
      <c r="L96" s="217"/>
      <c r="M96" s="218"/>
      <c r="N96" s="219"/>
      <c r="O96" s="219"/>
      <c r="P96" s="219"/>
      <c r="Q96" s="219"/>
      <c r="R96" s="219"/>
      <c r="S96" s="219"/>
      <c r="T96" s="220"/>
      <c r="AT96" s="221" t="s">
        <v>126</v>
      </c>
      <c r="AU96" s="221" t="s">
        <v>122</v>
      </c>
      <c r="AV96" s="14" t="s">
        <v>122</v>
      </c>
      <c r="AW96" s="14" t="s">
        <v>34</v>
      </c>
      <c r="AX96" s="14" t="s">
        <v>72</v>
      </c>
      <c r="AY96" s="221" t="s">
        <v>113</v>
      </c>
    </row>
    <row r="97" spans="1:65" s="14" customFormat="1" ht="10.199999999999999">
      <c r="B97" s="211"/>
      <c r="C97" s="212"/>
      <c r="D97" s="197" t="s">
        <v>126</v>
      </c>
      <c r="E97" s="213" t="s">
        <v>19</v>
      </c>
      <c r="F97" s="214" t="s">
        <v>132</v>
      </c>
      <c r="G97" s="212"/>
      <c r="H97" s="215">
        <v>62.05</v>
      </c>
      <c r="I97" s="216"/>
      <c r="J97" s="212"/>
      <c r="K97" s="212"/>
      <c r="L97" s="217"/>
      <c r="M97" s="218"/>
      <c r="N97" s="219"/>
      <c r="O97" s="219"/>
      <c r="P97" s="219"/>
      <c r="Q97" s="219"/>
      <c r="R97" s="219"/>
      <c r="S97" s="219"/>
      <c r="T97" s="220"/>
      <c r="AT97" s="221" t="s">
        <v>126</v>
      </c>
      <c r="AU97" s="221" t="s">
        <v>122</v>
      </c>
      <c r="AV97" s="14" t="s">
        <v>122</v>
      </c>
      <c r="AW97" s="14" t="s">
        <v>34</v>
      </c>
      <c r="AX97" s="14" t="s">
        <v>72</v>
      </c>
      <c r="AY97" s="221" t="s">
        <v>113</v>
      </c>
    </row>
    <row r="98" spans="1:65" s="14" customFormat="1" ht="10.199999999999999">
      <c r="B98" s="211"/>
      <c r="C98" s="212"/>
      <c r="D98" s="197" t="s">
        <v>126</v>
      </c>
      <c r="E98" s="213" t="s">
        <v>19</v>
      </c>
      <c r="F98" s="214" t="s">
        <v>133</v>
      </c>
      <c r="G98" s="212"/>
      <c r="H98" s="215">
        <v>26.608000000000001</v>
      </c>
      <c r="I98" s="216"/>
      <c r="J98" s="212"/>
      <c r="K98" s="212"/>
      <c r="L98" s="217"/>
      <c r="M98" s="218"/>
      <c r="N98" s="219"/>
      <c r="O98" s="219"/>
      <c r="P98" s="219"/>
      <c r="Q98" s="219"/>
      <c r="R98" s="219"/>
      <c r="S98" s="219"/>
      <c r="T98" s="220"/>
      <c r="AT98" s="221" t="s">
        <v>126</v>
      </c>
      <c r="AU98" s="221" t="s">
        <v>122</v>
      </c>
      <c r="AV98" s="14" t="s">
        <v>122</v>
      </c>
      <c r="AW98" s="14" t="s">
        <v>34</v>
      </c>
      <c r="AX98" s="14" t="s">
        <v>72</v>
      </c>
      <c r="AY98" s="221" t="s">
        <v>113</v>
      </c>
    </row>
    <row r="99" spans="1:65" s="15" customFormat="1" ht="10.199999999999999">
      <c r="B99" s="222"/>
      <c r="C99" s="223"/>
      <c r="D99" s="197" t="s">
        <v>126</v>
      </c>
      <c r="E99" s="224" t="s">
        <v>19</v>
      </c>
      <c r="F99" s="225" t="s">
        <v>134</v>
      </c>
      <c r="G99" s="223"/>
      <c r="H99" s="226">
        <v>347.911</v>
      </c>
      <c r="I99" s="227"/>
      <c r="J99" s="223"/>
      <c r="K99" s="223"/>
      <c r="L99" s="228"/>
      <c r="M99" s="229"/>
      <c r="N99" s="230"/>
      <c r="O99" s="230"/>
      <c r="P99" s="230"/>
      <c r="Q99" s="230"/>
      <c r="R99" s="230"/>
      <c r="S99" s="230"/>
      <c r="T99" s="231"/>
      <c r="AT99" s="232" t="s">
        <v>126</v>
      </c>
      <c r="AU99" s="232" t="s">
        <v>122</v>
      </c>
      <c r="AV99" s="15" t="s">
        <v>121</v>
      </c>
      <c r="AW99" s="15" t="s">
        <v>34</v>
      </c>
      <c r="AX99" s="15" t="s">
        <v>77</v>
      </c>
      <c r="AY99" s="232" t="s">
        <v>113</v>
      </c>
    </row>
    <row r="100" spans="1:65" s="2" customFormat="1" ht="16.5" customHeight="1">
      <c r="A100" s="36"/>
      <c r="B100" s="37"/>
      <c r="C100" s="184" t="s">
        <v>122</v>
      </c>
      <c r="D100" s="184" t="s">
        <v>116</v>
      </c>
      <c r="E100" s="185" t="s">
        <v>135</v>
      </c>
      <c r="F100" s="186" t="s">
        <v>136</v>
      </c>
      <c r="G100" s="187" t="s">
        <v>137</v>
      </c>
      <c r="H100" s="188">
        <v>57.5</v>
      </c>
      <c r="I100" s="189"/>
      <c r="J100" s="190">
        <f>ROUND(I100*H100,2)</f>
        <v>0</v>
      </c>
      <c r="K100" s="186" t="s">
        <v>138</v>
      </c>
      <c r="L100" s="41"/>
      <c r="M100" s="191" t="s">
        <v>19</v>
      </c>
      <c r="N100" s="192" t="s">
        <v>44</v>
      </c>
      <c r="O100" s="66"/>
      <c r="P100" s="193">
        <f>O100*H100</f>
        <v>0</v>
      </c>
      <c r="Q100" s="193">
        <v>0</v>
      </c>
      <c r="R100" s="193">
        <f>Q100*H100</f>
        <v>0</v>
      </c>
      <c r="S100" s="193">
        <v>0</v>
      </c>
      <c r="T100" s="194">
        <f>S100*H100</f>
        <v>0</v>
      </c>
      <c r="U100" s="36"/>
      <c r="V100" s="36"/>
      <c r="W100" s="36"/>
      <c r="X100" s="36"/>
      <c r="Y100" s="36"/>
      <c r="Z100" s="36"/>
      <c r="AA100" s="36"/>
      <c r="AB100" s="36"/>
      <c r="AC100" s="36"/>
      <c r="AD100" s="36"/>
      <c r="AE100" s="36"/>
      <c r="AR100" s="195" t="s">
        <v>121</v>
      </c>
      <c r="AT100" s="195" t="s">
        <v>116</v>
      </c>
      <c r="AU100" s="195" t="s">
        <v>122</v>
      </c>
      <c r="AY100" s="19" t="s">
        <v>113</v>
      </c>
      <c r="BE100" s="196">
        <f>IF(N100="základní",J100,0)</f>
        <v>0</v>
      </c>
      <c r="BF100" s="196">
        <f>IF(N100="snížená",J100,0)</f>
        <v>0</v>
      </c>
      <c r="BG100" s="196">
        <f>IF(N100="zákl. přenesená",J100,0)</f>
        <v>0</v>
      </c>
      <c r="BH100" s="196">
        <f>IF(N100="sníž. přenesená",J100,0)</f>
        <v>0</v>
      </c>
      <c r="BI100" s="196">
        <f>IF(N100="nulová",J100,0)</f>
        <v>0</v>
      </c>
      <c r="BJ100" s="19" t="s">
        <v>122</v>
      </c>
      <c r="BK100" s="196">
        <f>ROUND(I100*H100,2)</f>
        <v>0</v>
      </c>
      <c r="BL100" s="19" t="s">
        <v>121</v>
      </c>
      <c r="BM100" s="195" t="s">
        <v>139</v>
      </c>
    </row>
    <row r="101" spans="1:65" s="2" customFormat="1" ht="16.5" customHeight="1">
      <c r="A101" s="36"/>
      <c r="B101" s="37"/>
      <c r="C101" s="233" t="s">
        <v>140</v>
      </c>
      <c r="D101" s="233" t="s">
        <v>141</v>
      </c>
      <c r="E101" s="234" t="s">
        <v>142</v>
      </c>
      <c r="F101" s="235" t="s">
        <v>143</v>
      </c>
      <c r="G101" s="236" t="s">
        <v>137</v>
      </c>
      <c r="H101" s="237">
        <v>57.5</v>
      </c>
      <c r="I101" s="238"/>
      <c r="J101" s="239">
        <f>ROUND(I101*H101,2)</f>
        <v>0</v>
      </c>
      <c r="K101" s="235" t="s">
        <v>138</v>
      </c>
      <c r="L101" s="240"/>
      <c r="M101" s="241" t="s">
        <v>19</v>
      </c>
      <c r="N101" s="242" t="s">
        <v>44</v>
      </c>
      <c r="O101" s="66"/>
      <c r="P101" s="193">
        <f>O101*H101</f>
        <v>0</v>
      </c>
      <c r="Q101" s="193">
        <v>0</v>
      </c>
      <c r="R101" s="193">
        <f>Q101*H101</f>
        <v>0</v>
      </c>
      <c r="S101" s="193">
        <v>0</v>
      </c>
      <c r="T101" s="194">
        <f>S101*H101</f>
        <v>0</v>
      </c>
      <c r="U101" s="36"/>
      <c r="V101" s="36"/>
      <c r="W101" s="36"/>
      <c r="X101" s="36"/>
      <c r="Y101" s="36"/>
      <c r="Z101" s="36"/>
      <c r="AA101" s="36"/>
      <c r="AB101" s="36"/>
      <c r="AC101" s="36"/>
      <c r="AD101" s="36"/>
      <c r="AE101" s="36"/>
      <c r="AR101" s="195" t="s">
        <v>144</v>
      </c>
      <c r="AT101" s="195" t="s">
        <v>141</v>
      </c>
      <c r="AU101" s="195" t="s">
        <v>122</v>
      </c>
      <c r="AY101" s="19" t="s">
        <v>113</v>
      </c>
      <c r="BE101" s="196">
        <f>IF(N101="základní",J101,0)</f>
        <v>0</v>
      </c>
      <c r="BF101" s="196">
        <f>IF(N101="snížená",J101,0)</f>
        <v>0</v>
      </c>
      <c r="BG101" s="196">
        <f>IF(N101="zákl. přenesená",J101,0)</f>
        <v>0</v>
      </c>
      <c r="BH101" s="196">
        <f>IF(N101="sníž. přenesená",J101,0)</f>
        <v>0</v>
      </c>
      <c r="BI101" s="196">
        <f>IF(N101="nulová",J101,0)</f>
        <v>0</v>
      </c>
      <c r="BJ101" s="19" t="s">
        <v>122</v>
      </c>
      <c r="BK101" s="196">
        <f>ROUND(I101*H101,2)</f>
        <v>0</v>
      </c>
      <c r="BL101" s="19" t="s">
        <v>121</v>
      </c>
      <c r="BM101" s="195" t="s">
        <v>145</v>
      </c>
    </row>
    <row r="102" spans="1:65" s="2" customFormat="1" ht="16.5" customHeight="1">
      <c r="A102" s="36"/>
      <c r="B102" s="37"/>
      <c r="C102" s="184" t="s">
        <v>121</v>
      </c>
      <c r="D102" s="184" t="s">
        <v>116</v>
      </c>
      <c r="E102" s="185" t="s">
        <v>146</v>
      </c>
      <c r="F102" s="186" t="s">
        <v>147</v>
      </c>
      <c r="G102" s="187" t="s">
        <v>148</v>
      </c>
      <c r="H102" s="188">
        <v>220.62799999999999</v>
      </c>
      <c r="I102" s="189"/>
      <c r="J102" s="190">
        <f>ROUND(I102*H102,2)</f>
        <v>0</v>
      </c>
      <c r="K102" s="186" t="s">
        <v>138</v>
      </c>
      <c r="L102" s="41"/>
      <c r="M102" s="191" t="s">
        <v>19</v>
      </c>
      <c r="N102" s="192" t="s">
        <v>44</v>
      </c>
      <c r="O102" s="66"/>
      <c r="P102" s="193">
        <f>O102*H102</f>
        <v>0</v>
      </c>
      <c r="Q102" s="193">
        <v>0</v>
      </c>
      <c r="R102" s="193">
        <f>Q102*H102</f>
        <v>0</v>
      </c>
      <c r="S102" s="193">
        <v>0</v>
      </c>
      <c r="T102" s="194">
        <f>S102*H102</f>
        <v>0</v>
      </c>
      <c r="U102" s="36"/>
      <c r="V102" s="36"/>
      <c r="W102" s="36"/>
      <c r="X102" s="36"/>
      <c r="Y102" s="36"/>
      <c r="Z102" s="36"/>
      <c r="AA102" s="36"/>
      <c r="AB102" s="36"/>
      <c r="AC102" s="36"/>
      <c r="AD102" s="36"/>
      <c r="AE102" s="36"/>
      <c r="AR102" s="195" t="s">
        <v>121</v>
      </c>
      <c r="AT102" s="195" t="s">
        <v>116</v>
      </c>
      <c r="AU102" s="195" t="s">
        <v>122</v>
      </c>
      <c r="AY102" s="19" t="s">
        <v>113</v>
      </c>
      <c r="BE102" s="196">
        <f>IF(N102="základní",J102,0)</f>
        <v>0</v>
      </c>
      <c r="BF102" s="196">
        <f>IF(N102="snížená",J102,0)</f>
        <v>0</v>
      </c>
      <c r="BG102" s="196">
        <f>IF(N102="zákl. přenesená",J102,0)</f>
        <v>0</v>
      </c>
      <c r="BH102" s="196">
        <f>IF(N102="sníž. přenesená",J102,0)</f>
        <v>0</v>
      </c>
      <c r="BI102" s="196">
        <f>IF(N102="nulová",J102,0)</f>
        <v>0</v>
      </c>
      <c r="BJ102" s="19" t="s">
        <v>122</v>
      </c>
      <c r="BK102" s="196">
        <f>ROUND(I102*H102,2)</f>
        <v>0</v>
      </c>
      <c r="BL102" s="19" t="s">
        <v>121</v>
      </c>
      <c r="BM102" s="195" t="s">
        <v>149</v>
      </c>
    </row>
    <row r="103" spans="1:65" s="2" customFormat="1" ht="16.5" customHeight="1">
      <c r="A103" s="36"/>
      <c r="B103" s="37"/>
      <c r="C103" s="233" t="s">
        <v>150</v>
      </c>
      <c r="D103" s="233" t="s">
        <v>141</v>
      </c>
      <c r="E103" s="234" t="s">
        <v>151</v>
      </c>
      <c r="F103" s="235" t="s">
        <v>152</v>
      </c>
      <c r="G103" s="236" t="s">
        <v>148</v>
      </c>
      <c r="H103" s="237">
        <v>231.65899999999999</v>
      </c>
      <c r="I103" s="238"/>
      <c r="J103" s="239">
        <f>ROUND(I103*H103,2)</f>
        <v>0</v>
      </c>
      <c r="K103" s="235" t="s">
        <v>138</v>
      </c>
      <c r="L103" s="240"/>
      <c r="M103" s="241" t="s">
        <v>19</v>
      </c>
      <c r="N103" s="242" t="s">
        <v>44</v>
      </c>
      <c r="O103" s="66"/>
      <c r="P103" s="193">
        <f>O103*H103</f>
        <v>0</v>
      </c>
      <c r="Q103" s="193">
        <v>0</v>
      </c>
      <c r="R103" s="193">
        <f>Q103*H103</f>
        <v>0</v>
      </c>
      <c r="S103" s="193">
        <v>0</v>
      </c>
      <c r="T103" s="194">
        <f>S103*H103</f>
        <v>0</v>
      </c>
      <c r="U103" s="36"/>
      <c r="V103" s="36"/>
      <c r="W103" s="36"/>
      <c r="X103" s="36"/>
      <c r="Y103" s="36"/>
      <c r="Z103" s="36"/>
      <c r="AA103" s="36"/>
      <c r="AB103" s="36"/>
      <c r="AC103" s="36"/>
      <c r="AD103" s="36"/>
      <c r="AE103" s="36"/>
      <c r="AR103" s="195" t="s">
        <v>144</v>
      </c>
      <c r="AT103" s="195" t="s">
        <v>141</v>
      </c>
      <c r="AU103" s="195" t="s">
        <v>122</v>
      </c>
      <c r="AY103" s="19" t="s">
        <v>113</v>
      </c>
      <c r="BE103" s="196">
        <f>IF(N103="základní",J103,0)</f>
        <v>0</v>
      </c>
      <c r="BF103" s="196">
        <f>IF(N103="snížená",J103,0)</f>
        <v>0</v>
      </c>
      <c r="BG103" s="196">
        <f>IF(N103="zákl. přenesená",J103,0)</f>
        <v>0</v>
      </c>
      <c r="BH103" s="196">
        <f>IF(N103="sníž. přenesená",J103,0)</f>
        <v>0</v>
      </c>
      <c r="BI103" s="196">
        <f>IF(N103="nulová",J103,0)</f>
        <v>0</v>
      </c>
      <c r="BJ103" s="19" t="s">
        <v>122</v>
      </c>
      <c r="BK103" s="196">
        <f>ROUND(I103*H103,2)</f>
        <v>0</v>
      </c>
      <c r="BL103" s="19" t="s">
        <v>121</v>
      </c>
      <c r="BM103" s="195" t="s">
        <v>153</v>
      </c>
    </row>
    <row r="104" spans="1:65" s="14" customFormat="1" ht="10.199999999999999">
      <c r="B104" s="211"/>
      <c r="C104" s="212"/>
      <c r="D104" s="197" t="s">
        <v>126</v>
      </c>
      <c r="E104" s="212"/>
      <c r="F104" s="214" t="s">
        <v>154</v>
      </c>
      <c r="G104" s="212"/>
      <c r="H104" s="215">
        <v>231.65899999999999</v>
      </c>
      <c r="I104" s="216"/>
      <c r="J104" s="212"/>
      <c r="K104" s="212"/>
      <c r="L104" s="217"/>
      <c r="M104" s="218"/>
      <c r="N104" s="219"/>
      <c r="O104" s="219"/>
      <c r="P104" s="219"/>
      <c r="Q104" s="219"/>
      <c r="R104" s="219"/>
      <c r="S104" s="219"/>
      <c r="T104" s="220"/>
      <c r="AT104" s="221" t="s">
        <v>126</v>
      </c>
      <c r="AU104" s="221" t="s">
        <v>122</v>
      </c>
      <c r="AV104" s="14" t="s">
        <v>122</v>
      </c>
      <c r="AW104" s="14" t="s">
        <v>4</v>
      </c>
      <c r="AX104" s="14" t="s">
        <v>77</v>
      </c>
      <c r="AY104" s="221" t="s">
        <v>113</v>
      </c>
    </row>
    <row r="105" spans="1:65" s="2" customFormat="1" ht="16.5" customHeight="1">
      <c r="A105" s="36"/>
      <c r="B105" s="37"/>
      <c r="C105" s="184" t="s">
        <v>114</v>
      </c>
      <c r="D105" s="184" t="s">
        <v>116</v>
      </c>
      <c r="E105" s="185" t="s">
        <v>155</v>
      </c>
      <c r="F105" s="186" t="s">
        <v>156</v>
      </c>
      <c r="G105" s="187" t="s">
        <v>148</v>
      </c>
      <c r="H105" s="188">
        <v>812.57500000000005</v>
      </c>
      <c r="I105" s="189"/>
      <c r="J105" s="190">
        <f>ROUND(I105*H105,2)</f>
        <v>0</v>
      </c>
      <c r="K105" s="186" t="s">
        <v>138</v>
      </c>
      <c r="L105" s="41"/>
      <c r="M105" s="191" t="s">
        <v>19</v>
      </c>
      <c r="N105" s="192" t="s">
        <v>44</v>
      </c>
      <c r="O105" s="66"/>
      <c r="P105" s="193">
        <f>O105*H105</f>
        <v>0</v>
      </c>
      <c r="Q105" s="193">
        <v>0</v>
      </c>
      <c r="R105" s="193">
        <f>Q105*H105</f>
        <v>0</v>
      </c>
      <c r="S105" s="193">
        <v>0</v>
      </c>
      <c r="T105" s="194">
        <f>S105*H105</f>
        <v>0</v>
      </c>
      <c r="U105" s="36"/>
      <c r="V105" s="36"/>
      <c r="W105" s="36"/>
      <c r="X105" s="36"/>
      <c r="Y105" s="36"/>
      <c r="Z105" s="36"/>
      <c r="AA105" s="36"/>
      <c r="AB105" s="36"/>
      <c r="AC105" s="36"/>
      <c r="AD105" s="36"/>
      <c r="AE105" s="36"/>
      <c r="AR105" s="195" t="s">
        <v>121</v>
      </c>
      <c r="AT105" s="195" t="s">
        <v>116</v>
      </c>
      <c r="AU105" s="195" t="s">
        <v>122</v>
      </c>
      <c r="AY105" s="19" t="s">
        <v>113</v>
      </c>
      <c r="BE105" s="196">
        <f>IF(N105="základní",J105,0)</f>
        <v>0</v>
      </c>
      <c r="BF105" s="196">
        <f>IF(N105="snížená",J105,0)</f>
        <v>0</v>
      </c>
      <c r="BG105" s="196">
        <f>IF(N105="zákl. přenesená",J105,0)</f>
        <v>0</v>
      </c>
      <c r="BH105" s="196">
        <f>IF(N105="sníž. přenesená",J105,0)</f>
        <v>0</v>
      </c>
      <c r="BI105" s="196">
        <f>IF(N105="nulová",J105,0)</f>
        <v>0</v>
      </c>
      <c r="BJ105" s="19" t="s">
        <v>122</v>
      </c>
      <c r="BK105" s="196">
        <f>ROUND(I105*H105,2)</f>
        <v>0</v>
      </c>
      <c r="BL105" s="19" t="s">
        <v>121</v>
      </c>
      <c r="BM105" s="195" t="s">
        <v>157</v>
      </c>
    </row>
    <row r="106" spans="1:65" s="13" customFormat="1" ht="10.199999999999999">
      <c r="B106" s="201"/>
      <c r="C106" s="202"/>
      <c r="D106" s="197" t="s">
        <v>126</v>
      </c>
      <c r="E106" s="203" t="s">
        <v>19</v>
      </c>
      <c r="F106" s="204" t="s">
        <v>127</v>
      </c>
      <c r="G106" s="202"/>
      <c r="H106" s="203" t="s">
        <v>19</v>
      </c>
      <c r="I106" s="205"/>
      <c r="J106" s="202"/>
      <c r="K106" s="202"/>
      <c r="L106" s="206"/>
      <c r="M106" s="207"/>
      <c r="N106" s="208"/>
      <c r="O106" s="208"/>
      <c r="P106" s="208"/>
      <c r="Q106" s="208"/>
      <c r="R106" s="208"/>
      <c r="S106" s="208"/>
      <c r="T106" s="209"/>
      <c r="AT106" s="210" t="s">
        <v>126</v>
      </c>
      <c r="AU106" s="210" t="s">
        <v>122</v>
      </c>
      <c r="AV106" s="13" t="s">
        <v>77</v>
      </c>
      <c r="AW106" s="13" t="s">
        <v>34</v>
      </c>
      <c r="AX106" s="13" t="s">
        <v>72</v>
      </c>
      <c r="AY106" s="210" t="s">
        <v>113</v>
      </c>
    </row>
    <row r="107" spans="1:65" s="13" customFormat="1" ht="10.199999999999999">
      <c r="B107" s="201"/>
      <c r="C107" s="202"/>
      <c r="D107" s="197" t="s">
        <v>126</v>
      </c>
      <c r="E107" s="203" t="s">
        <v>19</v>
      </c>
      <c r="F107" s="204" t="s">
        <v>158</v>
      </c>
      <c r="G107" s="202"/>
      <c r="H107" s="203" t="s">
        <v>19</v>
      </c>
      <c r="I107" s="205"/>
      <c r="J107" s="202"/>
      <c r="K107" s="202"/>
      <c r="L107" s="206"/>
      <c r="M107" s="207"/>
      <c r="N107" s="208"/>
      <c r="O107" s="208"/>
      <c r="P107" s="208"/>
      <c r="Q107" s="208"/>
      <c r="R107" s="208"/>
      <c r="S107" s="208"/>
      <c r="T107" s="209"/>
      <c r="AT107" s="210" t="s">
        <v>126</v>
      </c>
      <c r="AU107" s="210" t="s">
        <v>122</v>
      </c>
      <c r="AV107" s="13" t="s">
        <v>77</v>
      </c>
      <c r="AW107" s="13" t="s">
        <v>34</v>
      </c>
      <c r="AX107" s="13" t="s">
        <v>72</v>
      </c>
      <c r="AY107" s="210" t="s">
        <v>113</v>
      </c>
    </row>
    <row r="108" spans="1:65" s="14" customFormat="1" ht="10.199999999999999">
      <c r="B108" s="211"/>
      <c r="C108" s="212"/>
      <c r="D108" s="197" t="s">
        <v>126</v>
      </c>
      <c r="E108" s="213" t="s">
        <v>19</v>
      </c>
      <c r="F108" s="214" t="s">
        <v>159</v>
      </c>
      <c r="G108" s="212"/>
      <c r="H108" s="215">
        <v>19.66</v>
      </c>
      <c r="I108" s="216"/>
      <c r="J108" s="212"/>
      <c r="K108" s="212"/>
      <c r="L108" s="217"/>
      <c r="M108" s="218"/>
      <c r="N108" s="219"/>
      <c r="O108" s="219"/>
      <c r="P108" s="219"/>
      <c r="Q108" s="219"/>
      <c r="R108" s="219"/>
      <c r="S108" s="219"/>
      <c r="T108" s="220"/>
      <c r="AT108" s="221" t="s">
        <v>126</v>
      </c>
      <c r="AU108" s="221" t="s">
        <v>122</v>
      </c>
      <c r="AV108" s="14" t="s">
        <v>122</v>
      </c>
      <c r="AW108" s="14" t="s">
        <v>34</v>
      </c>
      <c r="AX108" s="14" t="s">
        <v>72</v>
      </c>
      <c r="AY108" s="221" t="s">
        <v>113</v>
      </c>
    </row>
    <row r="109" spans="1:65" s="14" customFormat="1" ht="10.199999999999999">
      <c r="B109" s="211"/>
      <c r="C109" s="212"/>
      <c r="D109" s="197" t="s">
        <v>126</v>
      </c>
      <c r="E109" s="213" t="s">
        <v>19</v>
      </c>
      <c r="F109" s="214" t="s">
        <v>160</v>
      </c>
      <c r="G109" s="212"/>
      <c r="H109" s="215">
        <v>22.64</v>
      </c>
      <c r="I109" s="216"/>
      <c r="J109" s="212"/>
      <c r="K109" s="212"/>
      <c r="L109" s="217"/>
      <c r="M109" s="218"/>
      <c r="N109" s="219"/>
      <c r="O109" s="219"/>
      <c r="P109" s="219"/>
      <c r="Q109" s="219"/>
      <c r="R109" s="219"/>
      <c r="S109" s="219"/>
      <c r="T109" s="220"/>
      <c r="AT109" s="221" t="s">
        <v>126</v>
      </c>
      <c r="AU109" s="221" t="s">
        <v>122</v>
      </c>
      <c r="AV109" s="14" t="s">
        <v>122</v>
      </c>
      <c r="AW109" s="14" t="s">
        <v>34</v>
      </c>
      <c r="AX109" s="14" t="s">
        <v>72</v>
      </c>
      <c r="AY109" s="221" t="s">
        <v>113</v>
      </c>
    </row>
    <row r="110" spans="1:65" s="14" customFormat="1" ht="10.199999999999999">
      <c r="B110" s="211"/>
      <c r="C110" s="212"/>
      <c r="D110" s="197" t="s">
        <v>126</v>
      </c>
      <c r="E110" s="213" t="s">
        <v>19</v>
      </c>
      <c r="F110" s="214" t="s">
        <v>161</v>
      </c>
      <c r="G110" s="212"/>
      <c r="H110" s="215">
        <v>74.88</v>
      </c>
      <c r="I110" s="216"/>
      <c r="J110" s="212"/>
      <c r="K110" s="212"/>
      <c r="L110" s="217"/>
      <c r="M110" s="218"/>
      <c r="N110" s="219"/>
      <c r="O110" s="219"/>
      <c r="P110" s="219"/>
      <c r="Q110" s="219"/>
      <c r="R110" s="219"/>
      <c r="S110" s="219"/>
      <c r="T110" s="220"/>
      <c r="AT110" s="221" t="s">
        <v>126</v>
      </c>
      <c r="AU110" s="221" t="s">
        <v>122</v>
      </c>
      <c r="AV110" s="14" t="s">
        <v>122</v>
      </c>
      <c r="AW110" s="14" t="s">
        <v>34</v>
      </c>
      <c r="AX110" s="14" t="s">
        <v>72</v>
      </c>
      <c r="AY110" s="221" t="s">
        <v>113</v>
      </c>
    </row>
    <row r="111" spans="1:65" s="14" customFormat="1" ht="10.199999999999999">
      <c r="B111" s="211"/>
      <c r="C111" s="212"/>
      <c r="D111" s="197" t="s">
        <v>126</v>
      </c>
      <c r="E111" s="213" t="s">
        <v>19</v>
      </c>
      <c r="F111" s="214" t="s">
        <v>162</v>
      </c>
      <c r="G111" s="212"/>
      <c r="H111" s="215">
        <v>46.56</v>
      </c>
      <c r="I111" s="216"/>
      <c r="J111" s="212"/>
      <c r="K111" s="212"/>
      <c r="L111" s="217"/>
      <c r="M111" s="218"/>
      <c r="N111" s="219"/>
      <c r="O111" s="219"/>
      <c r="P111" s="219"/>
      <c r="Q111" s="219"/>
      <c r="R111" s="219"/>
      <c r="S111" s="219"/>
      <c r="T111" s="220"/>
      <c r="AT111" s="221" t="s">
        <v>126</v>
      </c>
      <c r="AU111" s="221" t="s">
        <v>122</v>
      </c>
      <c r="AV111" s="14" t="s">
        <v>122</v>
      </c>
      <c r="AW111" s="14" t="s">
        <v>34</v>
      </c>
      <c r="AX111" s="14" t="s">
        <v>72</v>
      </c>
      <c r="AY111" s="221" t="s">
        <v>113</v>
      </c>
    </row>
    <row r="112" spans="1:65" s="14" customFormat="1" ht="10.199999999999999">
      <c r="B112" s="211"/>
      <c r="C112" s="212"/>
      <c r="D112" s="197" t="s">
        <v>126</v>
      </c>
      <c r="E112" s="213" t="s">
        <v>19</v>
      </c>
      <c r="F112" s="214" t="s">
        <v>163</v>
      </c>
      <c r="G112" s="212"/>
      <c r="H112" s="215">
        <v>61.55</v>
      </c>
      <c r="I112" s="216"/>
      <c r="J112" s="212"/>
      <c r="K112" s="212"/>
      <c r="L112" s="217"/>
      <c r="M112" s="218"/>
      <c r="N112" s="219"/>
      <c r="O112" s="219"/>
      <c r="P112" s="219"/>
      <c r="Q112" s="219"/>
      <c r="R112" s="219"/>
      <c r="S112" s="219"/>
      <c r="T112" s="220"/>
      <c r="AT112" s="221" t="s">
        <v>126</v>
      </c>
      <c r="AU112" s="221" t="s">
        <v>122</v>
      </c>
      <c r="AV112" s="14" t="s">
        <v>122</v>
      </c>
      <c r="AW112" s="14" t="s">
        <v>34</v>
      </c>
      <c r="AX112" s="14" t="s">
        <v>72</v>
      </c>
      <c r="AY112" s="221" t="s">
        <v>113</v>
      </c>
    </row>
    <row r="113" spans="2:51" s="13" customFormat="1" ht="10.199999999999999">
      <c r="B113" s="201"/>
      <c r="C113" s="202"/>
      <c r="D113" s="197" t="s">
        <v>126</v>
      </c>
      <c r="E113" s="203" t="s">
        <v>19</v>
      </c>
      <c r="F113" s="204" t="s">
        <v>164</v>
      </c>
      <c r="G113" s="202"/>
      <c r="H113" s="203" t="s">
        <v>19</v>
      </c>
      <c r="I113" s="205"/>
      <c r="J113" s="202"/>
      <c r="K113" s="202"/>
      <c r="L113" s="206"/>
      <c r="M113" s="207"/>
      <c r="N113" s="208"/>
      <c r="O113" s="208"/>
      <c r="P113" s="208"/>
      <c r="Q113" s="208"/>
      <c r="R113" s="208"/>
      <c r="S113" s="208"/>
      <c r="T113" s="209"/>
      <c r="AT113" s="210" t="s">
        <v>126</v>
      </c>
      <c r="AU113" s="210" t="s">
        <v>122</v>
      </c>
      <c r="AV113" s="13" t="s">
        <v>77</v>
      </c>
      <c r="AW113" s="13" t="s">
        <v>34</v>
      </c>
      <c r="AX113" s="13" t="s">
        <v>72</v>
      </c>
      <c r="AY113" s="210" t="s">
        <v>113</v>
      </c>
    </row>
    <row r="114" spans="2:51" s="14" customFormat="1" ht="10.199999999999999">
      <c r="B114" s="211"/>
      <c r="C114" s="212"/>
      <c r="D114" s="197" t="s">
        <v>126</v>
      </c>
      <c r="E114" s="213" t="s">
        <v>19</v>
      </c>
      <c r="F114" s="214" t="s">
        <v>165</v>
      </c>
      <c r="G114" s="212"/>
      <c r="H114" s="215">
        <v>9.83</v>
      </c>
      <c r="I114" s="216"/>
      <c r="J114" s="212"/>
      <c r="K114" s="212"/>
      <c r="L114" s="217"/>
      <c r="M114" s="218"/>
      <c r="N114" s="219"/>
      <c r="O114" s="219"/>
      <c r="P114" s="219"/>
      <c r="Q114" s="219"/>
      <c r="R114" s="219"/>
      <c r="S114" s="219"/>
      <c r="T114" s="220"/>
      <c r="AT114" s="221" t="s">
        <v>126</v>
      </c>
      <c r="AU114" s="221" t="s">
        <v>122</v>
      </c>
      <c r="AV114" s="14" t="s">
        <v>122</v>
      </c>
      <c r="AW114" s="14" t="s">
        <v>34</v>
      </c>
      <c r="AX114" s="14" t="s">
        <v>72</v>
      </c>
      <c r="AY114" s="221" t="s">
        <v>113</v>
      </c>
    </row>
    <row r="115" spans="2:51" s="14" customFormat="1" ht="10.199999999999999">
      <c r="B115" s="211"/>
      <c r="C115" s="212"/>
      <c r="D115" s="197" t="s">
        <v>126</v>
      </c>
      <c r="E115" s="213" t="s">
        <v>19</v>
      </c>
      <c r="F115" s="214" t="s">
        <v>166</v>
      </c>
      <c r="G115" s="212"/>
      <c r="H115" s="215">
        <v>16.98</v>
      </c>
      <c r="I115" s="216"/>
      <c r="J115" s="212"/>
      <c r="K115" s="212"/>
      <c r="L115" s="217"/>
      <c r="M115" s="218"/>
      <c r="N115" s="219"/>
      <c r="O115" s="219"/>
      <c r="P115" s="219"/>
      <c r="Q115" s="219"/>
      <c r="R115" s="219"/>
      <c r="S115" s="219"/>
      <c r="T115" s="220"/>
      <c r="AT115" s="221" t="s">
        <v>126</v>
      </c>
      <c r="AU115" s="221" t="s">
        <v>122</v>
      </c>
      <c r="AV115" s="14" t="s">
        <v>122</v>
      </c>
      <c r="AW115" s="14" t="s">
        <v>34</v>
      </c>
      <c r="AX115" s="14" t="s">
        <v>72</v>
      </c>
      <c r="AY115" s="221" t="s">
        <v>113</v>
      </c>
    </row>
    <row r="116" spans="2:51" s="14" customFormat="1" ht="10.199999999999999">
      <c r="B116" s="211"/>
      <c r="C116" s="212"/>
      <c r="D116" s="197" t="s">
        <v>126</v>
      </c>
      <c r="E116" s="213" t="s">
        <v>19</v>
      </c>
      <c r="F116" s="214" t="s">
        <v>167</v>
      </c>
      <c r="G116" s="212"/>
      <c r="H116" s="215">
        <v>18.72</v>
      </c>
      <c r="I116" s="216"/>
      <c r="J116" s="212"/>
      <c r="K116" s="212"/>
      <c r="L116" s="217"/>
      <c r="M116" s="218"/>
      <c r="N116" s="219"/>
      <c r="O116" s="219"/>
      <c r="P116" s="219"/>
      <c r="Q116" s="219"/>
      <c r="R116" s="219"/>
      <c r="S116" s="219"/>
      <c r="T116" s="220"/>
      <c r="AT116" s="221" t="s">
        <v>126</v>
      </c>
      <c r="AU116" s="221" t="s">
        <v>122</v>
      </c>
      <c r="AV116" s="14" t="s">
        <v>122</v>
      </c>
      <c r="AW116" s="14" t="s">
        <v>34</v>
      </c>
      <c r="AX116" s="14" t="s">
        <v>72</v>
      </c>
      <c r="AY116" s="221" t="s">
        <v>113</v>
      </c>
    </row>
    <row r="117" spans="2:51" s="14" customFormat="1" ht="10.199999999999999">
      <c r="B117" s="211"/>
      <c r="C117" s="212"/>
      <c r="D117" s="197" t="s">
        <v>126</v>
      </c>
      <c r="E117" s="213" t="s">
        <v>19</v>
      </c>
      <c r="F117" s="214" t="s">
        <v>168</v>
      </c>
      <c r="G117" s="212"/>
      <c r="H117" s="215">
        <v>28.08</v>
      </c>
      <c r="I117" s="216"/>
      <c r="J117" s="212"/>
      <c r="K117" s="212"/>
      <c r="L117" s="217"/>
      <c r="M117" s="218"/>
      <c r="N117" s="219"/>
      <c r="O117" s="219"/>
      <c r="P117" s="219"/>
      <c r="Q117" s="219"/>
      <c r="R117" s="219"/>
      <c r="S117" s="219"/>
      <c r="T117" s="220"/>
      <c r="AT117" s="221" t="s">
        <v>126</v>
      </c>
      <c r="AU117" s="221" t="s">
        <v>122</v>
      </c>
      <c r="AV117" s="14" t="s">
        <v>122</v>
      </c>
      <c r="AW117" s="14" t="s">
        <v>34</v>
      </c>
      <c r="AX117" s="14" t="s">
        <v>72</v>
      </c>
      <c r="AY117" s="221" t="s">
        <v>113</v>
      </c>
    </row>
    <row r="118" spans="2:51" s="14" customFormat="1" ht="10.199999999999999">
      <c r="B118" s="211"/>
      <c r="C118" s="212"/>
      <c r="D118" s="197" t="s">
        <v>126</v>
      </c>
      <c r="E118" s="213" t="s">
        <v>19</v>
      </c>
      <c r="F118" s="214" t="s">
        <v>169</v>
      </c>
      <c r="G118" s="212"/>
      <c r="H118" s="215">
        <v>34.5</v>
      </c>
      <c r="I118" s="216"/>
      <c r="J118" s="212"/>
      <c r="K118" s="212"/>
      <c r="L118" s="217"/>
      <c r="M118" s="218"/>
      <c r="N118" s="219"/>
      <c r="O118" s="219"/>
      <c r="P118" s="219"/>
      <c r="Q118" s="219"/>
      <c r="R118" s="219"/>
      <c r="S118" s="219"/>
      <c r="T118" s="220"/>
      <c r="AT118" s="221" t="s">
        <v>126</v>
      </c>
      <c r="AU118" s="221" t="s">
        <v>122</v>
      </c>
      <c r="AV118" s="14" t="s">
        <v>122</v>
      </c>
      <c r="AW118" s="14" t="s">
        <v>34</v>
      </c>
      <c r="AX118" s="14" t="s">
        <v>72</v>
      </c>
      <c r="AY118" s="221" t="s">
        <v>113</v>
      </c>
    </row>
    <row r="119" spans="2:51" s="13" customFormat="1" ht="10.199999999999999">
      <c r="B119" s="201"/>
      <c r="C119" s="202"/>
      <c r="D119" s="197" t="s">
        <v>126</v>
      </c>
      <c r="E119" s="203" t="s">
        <v>19</v>
      </c>
      <c r="F119" s="204" t="s">
        <v>170</v>
      </c>
      <c r="G119" s="202"/>
      <c r="H119" s="203" t="s">
        <v>19</v>
      </c>
      <c r="I119" s="205"/>
      <c r="J119" s="202"/>
      <c r="K119" s="202"/>
      <c r="L119" s="206"/>
      <c r="M119" s="207"/>
      <c r="N119" s="208"/>
      <c r="O119" s="208"/>
      <c r="P119" s="208"/>
      <c r="Q119" s="208"/>
      <c r="R119" s="208"/>
      <c r="S119" s="208"/>
      <c r="T119" s="209"/>
      <c r="AT119" s="210" t="s">
        <v>126</v>
      </c>
      <c r="AU119" s="210" t="s">
        <v>122</v>
      </c>
      <c r="AV119" s="13" t="s">
        <v>77</v>
      </c>
      <c r="AW119" s="13" t="s">
        <v>34</v>
      </c>
      <c r="AX119" s="13" t="s">
        <v>72</v>
      </c>
      <c r="AY119" s="210" t="s">
        <v>113</v>
      </c>
    </row>
    <row r="120" spans="2:51" s="14" customFormat="1" ht="10.199999999999999">
      <c r="B120" s="211"/>
      <c r="C120" s="212"/>
      <c r="D120" s="197" t="s">
        <v>126</v>
      </c>
      <c r="E120" s="213" t="s">
        <v>19</v>
      </c>
      <c r="F120" s="214" t="s">
        <v>159</v>
      </c>
      <c r="G120" s="212"/>
      <c r="H120" s="215">
        <v>19.66</v>
      </c>
      <c r="I120" s="216"/>
      <c r="J120" s="212"/>
      <c r="K120" s="212"/>
      <c r="L120" s="217"/>
      <c r="M120" s="218"/>
      <c r="N120" s="219"/>
      <c r="O120" s="219"/>
      <c r="P120" s="219"/>
      <c r="Q120" s="219"/>
      <c r="R120" s="219"/>
      <c r="S120" s="219"/>
      <c r="T120" s="220"/>
      <c r="AT120" s="221" t="s">
        <v>126</v>
      </c>
      <c r="AU120" s="221" t="s">
        <v>122</v>
      </c>
      <c r="AV120" s="14" t="s">
        <v>122</v>
      </c>
      <c r="AW120" s="14" t="s">
        <v>34</v>
      </c>
      <c r="AX120" s="14" t="s">
        <v>72</v>
      </c>
      <c r="AY120" s="221" t="s">
        <v>113</v>
      </c>
    </row>
    <row r="121" spans="2:51" s="14" customFormat="1" ht="10.199999999999999">
      <c r="B121" s="211"/>
      <c r="C121" s="212"/>
      <c r="D121" s="197" t="s">
        <v>126</v>
      </c>
      <c r="E121" s="213" t="s">
        <v>19</v>
      </c>
      <c r="F121" s="214" t="s">
        <v>171</v>
      </c>
      <c r="G121" s="212"/>
      <c r="H121" s="215">
        <v>33.96</v>
      </c>
      <c r="I121" s="216"/>
      <c r="J121" s="212"/>
      <c r="K121" s="212"/>
      <c r="L121" s="217"/>
      <c r="M121" s="218"/>
      <c r="N121" s="219"/>
      <c r="O121" s="219"/>
      <c r="P121" s="219"/>
      <c r="Q121" s="219"/>
      <c r="R121" s="219"/>
      <c r="S121" s="219"/>
      <c r="T121" s="220"/>
      <c r="AT121" s="221" t="s">
        <v>126</v>
      </c>
      <c r="AU121" s="221" t="s">
        <v>122</v>
      </c>
      <c r="AV121" s="14" t="s">
        <v>122</v>
      </c>
      <c r="AW121" s="14" t="s">
        <v>34</v>
      </c>
      <c r="AX121" s="14" t="s">
        <v>72</v>
      </c>
      <c r="AY121" s="221" t="s">
        <v>113</v>
      </c>
    </row>
    <row r="122" spans="2:51" s="14" customFormat="1" ht="10.199999999999999">
      <c r="B122" s="211"/>
      <c r="C122" s="212"/>
      <c r="D122" s="197" t="s">
        <v>126</v>
      </c>
      <c r="E122" s="213" t="s">
        <v>19</v>
      </c>
      <c r="F122" s="214" t="s">
        <v>172</v>
      </c>
      <c r="G122" s="212"/>
      <c r="H122" s="215">
        <v>16.600000000000001</v>
      </c>
      <c r="I122" s="216"/>
      <c r="J122" s="212"/>
      <c r="K122" s="212"/>
      <c r="L122" s="217"/>
      <c r="M122" s="218"/>
      <c r="N122" s="219"/>
      <c r="O122" s="219"/>
      <c r="P122" s="219"/>
      <c r="Q122" s="219"/>
      <c r="R122" s="219"/>
      <c r="S122" s="219"/>
      <c r="T122" s="220"/>
      <c r="AT122" s="221" t="s">
        <v>126</v>
      </c>
      <c r="AU122" s="221" t="s">
        <v>122</v>
      </c>
      <c r="AV122" s="14" t="s">
        <v>122</v>
      </c>
      <c r="AW122" s="14" t="s">
        <v>34</v>
      </c>
      <c r="AX122" s="14" t="s">
        <v>72</v>
      </c>
      <c r="AY122" s="221" t="s">
        <v>113</v>
      </c>
    </row>
    <row r="123" spans="2:51" s="13" customFormat="1" ht="10.199999999999999">
      <c r="B123" s="201"/>
      <c r="C123" s="202"/>
      <c r="D123" s="197" t="s">
        <v>126</v>
      </c>
      <c r="E123" s="203" t="s">
        <v>19</v>
      </c>
      <c r="F123" s="204" t="s">
        <v>173</v>
      </c>
      <c r="G123" s="202"/>
      <c r="H123" s="203" t="s">
        <v>19</v>
      </c>
      <c r="I123" s="205"/>
      <c r="J123" s="202"/>
      <c r="K123" s="202"/>
      <c r="L123" s="206"/>
      <c r="M123" s="207"/>
      <c r="N123" s="208"/>
      <c r="O123" s="208"/>
      <c r="P123" s="208"/>
      <c r="Q123" s="208"/>
      <c r="R123" s="208"/>
      <c r="S123" s="208"/>
      <c r="T123" s="209"/>
      <c r="AT123" s="210" t="s">
        <v>126</v>
      </c>
      <c r="AU123" s="210" t="s">
        <v>122</v>
      </c>
      <c r="AV123" s="13" t="s">
        <v>77</v>
      </c>
      <c r="AW123" s="13" t="s">
        <v>34</v>
      </c>
      <c r="AX123" s="13" t="s">
        <v>72</v>
      </c>
      <c r="AY123" s="210" t="s">
        <v>113</v>
      </c>
    </row>
    <row r="124" spans="2:51" s="14" customFormat="1" ht="10.199999999999999">
      <c r="B124" s="211"/>
      <c r="C124" s="212"/>
      <c r="D124" s="197" t="s">
        <v>126</v>
      </c>
      <c r="E124" s="213" t="s">
        <v>19</v>
      </c>
      <c r="F124" s="214" t="s">
        <v>174</v>
      </c>
      <c r="G124" s="212"/>
      <c r="H124" s="215">
        <v>38.28</v>
      </c>
      <c r="I124" s="216"/>
      <c r="J124" s="212"/>
      <c r="K124" s="212"/>
      <c r="L124" s="217"/>
      <c r="M124" s="218"/>
      <c r="N124" s="219"/>
      <c r="O124" s="219"/>
      <c r="P124" s="219"/>
      <c r="Q124" s="219"/>
      <c r="R124" s="219"/>
      <c r="S124" s="219"/>
      <c r="T124" s="220"/>
      <c r="AT124" s="221" t="s">
        <v>126</v>
      </c>
      <c r="AU124" s="221" t="s">
        <v>122</v>
      </c>
      <c r="AV124" s="14" t="s">
        <v>122</v>
      </c>
      <c r="AW124" s="14" t="s">
        <v>34</v>
      </c>
      <c r="AX124" s="14" t="s">
        <v>72</v>
      </c>
      <c r="AY124" s="221" t="s">
        <v>113</v>
      </c>
    </row>
    <row r="125" spans="2:51" s="14" customFormat="1" ht="10.199999999999999">
      <c r="B125" s="211"/>
      <c r="C125" s="212"/>
      <c r="D125" s="197" t="s">
        <v>126</v>
      </c>
      <c r="E125" s="213" t="s">
        <v>19</v>
      </c>
      <c r="F125" s="214" t="s">
        <v>175</v>
      </c>
      <c r="G125" s="212"/>
      <c r="H125" s="215">
        <v>28.175000000000001</v>
      </c>
      <c r="I125" s="216"/>
      <c r="J125" s="212"/>
      <c r="K125" s="212"/>
      <c r="L125" s="217"/>
      <c r="M125" s="218"/>
      <c r="N125" s="219"/>
      <c r="O125" s="219"/>
      <c r="P125" s="219"/>
      <c r="Q125" s="219"/>
      <c r="R125" s="219"/>
      <c r="S125" s="219"/>
      <c r="T125" s="220"/>
      <c r="AT125" s="221" t="s">
        <v>126</v>
      </c>
      <c r="AU125" s="221" t="s">
        <v>122</v>
      </c>
      <c r="AV125" s="14" t="s">
        <v>122</v>
      </c>
      <c r="AW125" s="14" t="s">
        <v>34</v>
      </c>
      <c r="AX125" s="14" t="s">
        <v>72</v>
      </c>
      <c r="AY125" s="221" t="s">
        <v>113</v>
      </c>
    </row>
    <row r="126" spans="2:51" s="14" customFormat="1" ht="10.199999999999999">
      <c r="B126" s="211"/>
      <c r="C126" s="212"/>
      <c r="D126" s="197" t="s">
        <v>126</v>
      </c>
      <c r="E126" s="213" t="s">
        <v>19</v>
      </c>
      <c r="F126" s="214" t="s">
        <v>176</v>
      </c>
      <c r="G126" s="212"/>
      <c r="H126" s="215">
        <v>17.45</v>
      </c>
      <c r="I126" s="216"/>
      <c r="J126" s="212"/>
      <c r="K126" s="212"/>
      <c r="L126" s="217"/>
      <c r="M126" s="218"/>
      <c r="N126" s="219"/>
      <c r="O126" s="219"/>
      <c r="P126" s="219"/>
      <c r="Q126" s="219"/>
      <c r="R126" s="219"/>
      <c r="S126" s="219"/>
      <c r="T126" s="220"/>
      <c r="AT126" s="221" t="s">
        <v>126</v>
      </c>
      <c r="AU126" s="221" t="s">
        <v>122</v>
      </c>
      <c r="AV126" s="14" t="s">
        <v>122</v>
      </c>
      <c r="AW126" s="14" t="s">
        <v>34</v>
      </c>
      <c r="AX126" s="14" t="s">
        <v>72</v>
      </c>
      <c r="AY126" s="221" t="s">
        <v>113</v>
      </c>
    </row>
    <row r="127" spans="2:51" s="13" customFormat="1" ht="10.199999999999999">
      <c r="B127" s="201"/>
      <c r="C127" s="202"/>
      <c r="D127" s="197" t="s">
        <v>126</v>
      </c>
      <c r="E127" s="203" t="s">
        <v>19</v>
      </c>
      <c r="F127" s="204" t="s">
        <v>177</v>
      </c>
      <c r="G127" s="202"/>
      <c r="H127" s="203" t="s">
        <v>19</v>
      </c>
      <c r="I127" s="205"/>
      <c r="J127" s="202"/>
      <c r="K127" s="202"/>
      <c r="L127" s="206"/>
      <c r="M127" s="207"/>
      <c r="N127" s="208"/>
      <c r="O127" s="208"/>
      <c r="P127" s="208"/>
      <c r="Q127" s="208"/>
      <c r="R127" s="208"/>
      <c r="S127" s="208"/>
      <c r="T127" s="209"/>
      <c r="AT127" s="210" t="s">
        <v>126</v>
      </c>
      <c r="AU127" s="210" t="s">
        <v>122</v>
      </c>
      <c r="AV127" s="13" t="s">
        <v>77</v>
      </c>
      <c r="AW127" s="13" t="s">
        <v>34</v>
      </c>
      <c r="AX127" s="13" t="s">
        <v>72</v>
      </c>
      <c r="AY127" s="210" t="s">
        <v>113</v>
      </c>
    </row>
    <row r="128" spans="2:51" s="14" customFormat="1" ht="10.199999999999999">
      <c r="B128" s="211"/>
      <c r="C128" s="212"/>
      <c r="D128" s="197" t="s">
        <v>126</v>
      </c>
      <c r="E128" s="213" t="s">
        <v>19</v>
      </c>
      <c r="F128" s="214" t="s">
        <v>178</v>
      </c>
      <c r="G128" s="212"/>
      <c r="H128" s="215">
        <v>12.76</v>
      </c>
      <c r="I128" s="216"/>
      <c r="J128" s="212"/>
      <c r="K128" s="212"/>
      <c r="L128" s="217"/>
      <c r="M128" s="218"/>
      <c r="N128" s="219"/>
      <c r="O128" s="219"/>
      <c r="P128" s="219"/>
      <c r="Q128" s="219"/>
      <c r="R128" s="219"/>
      <c r="S128" s="219"/>
      <c r="T128" s="220"/>
      <c r="AT128" s="221" t="s">
        <v>126</v>
      </c>
      <c r="AU128" s="221" t="s">
        <v>122</v>
      </c>
      <c r="AV128" s="14" t="s">
        <v>122</v>
      </c>
      <c r="AW128" s="14" t="s">
        <v>34</v>
      </c>
      <c r="AX128" s="14" t="s">
        <v>72</v>
      </c>
      <c r="AY128" s="221" t="s">
        <v>113</v>
      </c>
    </row>
    <row r="129" spans="1:65" s="14" customFormat="1" ht="10.199999999999999">
      <c r="B129" s="211"/>
      <c r="C129" s="212"/>
      <c r="D129" s="197" t="s">
        <v>126</v>
      </c>
      <c r="E129" s="213" t="s">
        <v>19</v>
      </c>
      <c r="F129" s="214" t="s">
        <v>179</v>
      </c>
      <c r="G129" s="212"/>
      <c r="H129" s="215">
        <v>247.94</v>
      </c>
      <c r="I129" s="216"/>
      <c r="J129" s="212"/>
      <c r="K129" s="212"/>
      <c r="L129" s="217"/>
      <c r="M129" s="218"/>
      <c r="N129" s="219"/>
      <c r="O129" s="219"/>
      <c r="P129" s="219"/>
      <c r="Q129" s="219"/>
      <c r="R129" s="219"/>
      <c r="S129" s="219"/>
      <c r="T129" s="220"/>
      <c r="AT129" s="221" t="s">
        <v>126</v>
      </c>
      <c r="AU129" s="221" t="s">
        <v>122</v>
      </c>
      <c r="AV129" s="14" t="s">
        <v>122</v>
      </c>
      <c r="AW129" s="14" t="s">
        <v>34</v>
      </c>
      <c r="AX129" s="14" t="s">
        <v>72</v>
      </c>
      <c r="AY129" s="221" t="s">
        <v>113</v>
      </c>
    </row>
    <row r="130" spans="1:65" s="14" customFormat="1" ht="10.199999999999999">
      <c r="B130" s="211"/>
      <c r="C130" s="212"/>
      <c r="D130" s="197" t="s">
        <v>126</v>
      </c>
      <c r="E130" s="213" t="s">
        <v>19</v>
      </c>
      <c r="F130" s="214" t="s">
        <v>180</v>
      </c>
      <c r="G130" s="212"/>
      <c r="H130" s="215">
        <v>64.349999999999994</v>
      </c>
      <c r="I130" s="216"/>
      <c r="J130" s="212"/>
      <c r="K130" s="212"/>
      <c r="L130" s="217"/>
      <c r="M130" s="218"/>
      <c r="N130" s="219"/>
      <c r="O130" s="219"/>
      <c r="P130" s="219"/>
      <c r="Q130" s="219"/>
      <c r="R130" s="219"/>
      <c r="S130" s="219"/>
      <c r="T130" s="220"/>
      <c r="AT130" s="221" t="s">
        <v>126</v>
      </c>
      <c r="AU130" s="221" t="s">
        <v>122</v>
      </c>
      <c r="AV130" s="14" t="s">
        <v>122</v>
      </c>
      <c r="AW130" s="14" t="s">
        <v>34</v>
      </c>
      <c r="AX130" s="14" t="s">
        <v>72</v>
      </c>
      <c r="AY130" s="221" t="s">
        <v>113</v>
      </c>
    </row>
    <row r="131" spans="1:65" s="15" customFormat="1" ht="10.199999999999999">
      <c r="B131" s="222"/>
      <c r="C131" s="223"/>
      <c r="D131" s="197" t="s">
        <v>126</v>
      </c>
      <c r="E131" s="224" t="s">
        <v>19</v>
      </c>
      <c r="F131" s="225" t="s">
        <v>134</v>
      </c>
      <c r="G131" s="223"/>
      <c r="H131" s="226">
        <v>812.57500000000005</v>
      </c>
      <c r="I131" s="227"/>
      <c r="J131" s="223"/>
      <c r="K131" s="223"/>
      <c r="L131" s="228"/>
      <c r="M131" s="229"/>
      <c r="N131" s="230"/>
      <c r="O131" s="230"/>
      <c r="P131" s="230"/>
      <c r="Q131" s="230"/>
      <c r="R131" s="230"/>
      <c r="S131" s="230"/>
      <c r="T131" s="231"/>
      <c r="AT131" s="232" t="s">
        <v>126</v>
      </c>
      <c r="AU131" s="232" t="s">
        <v>122</v>
      </c>
      <c r="AV131" s="15" t="s">
        <v>121</v>
      </c>
      <c r="AW131" s="15" t="s">
        <v>34</v>
      </c>
      <c r="AX131" s="15" t="s">
        <v>77</v>
      </c>
      <c r="AY131" s="232" t="s">
        <v>113</v>
      </c>
    </row>
    <row r="132" spans="1:65" s="2" customFormat="1" ht="16.5" customHeight="1">
      <c r="A132" s="36"/>
      <c r="B132" s="37"/>
      <c r="C132" s="233" t="s">
        <v>181</v>
      </c>
      <c r="D132" s="233" t="s">
        <v>141</v>
      </c>
      <c r="E132" s="234" t="s">
        <v>182</v>
      </c>
      <c r="F132" s="235" t="s">
        <v>183</v>
      </c>
      <c r="G132" s="236" t="s">
        <v>148</v>
      </c>
      <c r="H132" s="237">
        <v>853.20399999999995</v>
      </c>
      <c r="I132" s="238"/>
      <c r="J132" s="239">
        <f>ROUND(I132*H132,2)</f>
        <v>0</v>
      </c>
      <c r="K132" s="235" t="s">
        <v>138</v>
      </c>
      <c r="L132" s="240"/>
      <c r="M132" s="241" t="s">
        <v>19</v>
      </c>
      <c r="N132" s="242" t="s">
        <v>44</v>
      </c>
      <c r="O132" s="66"/>
      <c r="P132" s="193">
        <f>O132*H132</f>
        <v>0</v>
      </c>
      <c r="Q132" s="193">
        <v>0</v>
      </c>
      <c r="R132" s="193">
        <f>Q132*H132</f>
        <v>0</v>
      </c>
      <c r="S132" s="193">
        <v>0</v>
      </c>
      <c r="T132" s="194">
        <f>S132*H132</f>
        <v>0</v>
      </c>
      <c r="U132" s="36"/>
      <c r="V132" s="36"/>
      <c r="W132" s="36"/>
      <c r="X132" s="36"/>
      <c r="Y132" s="36"/>
      <c r="Z132" s="36"/>
      <c r="AA132" s="36"/>
      <c r="AB132" s="36"/>
      <c r="AC132" s="36"/>
      <c r="AD132" s="36"/>
      <c r="AE132" s="36"/>
      <c r="AR132" s="195" t="s">
        <v>144</v>
      </c>
      <c r="AT132" s="195" t="s">
        <v>141</v>
      </c>
      <c r="AU132" s="195" t="s">
        <v>122</v>
      </c>
      <c r="AY132" s="19" t="s">
        <v>113</v>
      </c>
      <c r="BE132" s="196">
        <f>IF(N132="základní",J132,0)</f>
        <v>0</v>
      </c>
      <c r="BF132" s="196">
        <f>IF(N132="snížená",J132,0)</f>
        <v>0</v>
      </c>
      <c r="BG132" s="196">
        <f>IF(N132="zákl. přenesená",J132,0)</f>
        <v>0</v>
      </c>
      <c r="BH132" s="196">
        <f>IF(N132="sníž. přenesená",J132,0)</f>
        <v>0</v>
      </c>
      <c r="BI132" s="196">
        <f>IF(N132="nulová",J132,0)</f>
        <v>0</v>
      </c>
      <c r="BJ132" s="19" t="s">
        <v>122</v>
      </c>
      <c r="BK132" s="196">
        <f>ROUND(I132*H132,2)</f>
        <v>0</v>
      </c>
      <c r="BL132" s="19" t="s">
        <v>121</v>
      </c>
      <c r="BM132" s="195" t="s">
        <v>184</v>
      </c>
    </row>
    <row r="133" spans="1:65" s="14" customFormat="1" ht="10.199999999999999">
      <c r="B133" s="211"/>
      <c r="C133" s="212"/>
      <c r="D133" s="197" t="s">
        <v>126</v>
      </c>
      <c r="E133" s="212"/>
      <c r="F133" s="214" t="s">
        <v>185</v>
      </c>
      <c r="G133" s="212"/>
      <c r="H133" s="215">
        <v>853.20399999999995</v>
      </c>
      <c r="I133" s="216"/>
      <c r="J133" s="212"/>
      <c r="K133" s="212"/>
      <c r="L133" s="217"/>
      <c r="M133" s="218"/>
      <c r="N133" s="219"/>
      <c r="O133" s="219"/>
      <c r="P133" s="219"/>
      <c r="Q133" s="219"/>
      <c r="R133" s="219"/>
      <c r="S133" s="219"/>
      <c r="T133" s="220"/>
      <c r="AT133" s="221" t="s">
        <v>126</v>
      </c>
      <c r="AU133" s="221" t="s">
        <v>122</v>
      </c>
      <c r="AV133" s="14" t="s">
        <v>122</v>
      </c>
      <c r="AW133" s="14" t="s">
        <v>4</v>
      </c>
      <c r="AX133" s="14" t="s">
        <v>77</v>
      </c>
      <c r="AY133" s="221" t="s">
        <v>113</v>
      </c>
    </row>
    <row r="134" spans="1:65" s="2" customFormat="1" ht="16.5" customHeight="1">
      <c r="A134" s="36"/>
      <c r="B134" s="37"/>
      <c r="C134" s="184" t="s">
        <v>144</v>
      </c>
      <c r="D134" s="184" t="s">
        <v>116</v>
      </c>
      <c r="E134" s="185" t="s">
        <v>186</v>
      </c>
      <c r="F134" s="186" t="s">
        <v>187</v>
      </c>
      <c r="G134" s="187" t="s">
        <v>137</v>
      </c>
      <c r="H134" s="188">
        <v>19.55</v>
      </c>
      <c r="I134" s="189"/>
      <c r="J134" s="190">
        <f t="shared" ref="J134:J143" si="0">ROUND(I134*H134,2)</f>
        <v>0</v>
      </c>
      <c r="K134" s="186" t="s">
        <v>138</v>
      </c>
      <c r="L134" s="41"/>
      <c r="M134" s="191" t="s">
        <v>19</v>
      </c>
      <c r="N134" s="192" t="s">
        <v>44</v>
      </c>
      <c r="O134" s="66"/>
      <c r="P134" s="193">
        <f t="shared" ref="P134:P143" si="1">O134*H134</f>
        <v>0</v>
      </c>
      <c r="Q134" s="193">
        <v>0</v>
      </c>
      <c r="R134" s="193">
        <f t="shared" ref="R134:R143" si="2">Q134*H134</f>
        <v>0</v>
      </c>
      <c r="S134" s="193">
        <v>0</v>
      </c>
      <c r="T134" s="194">
        <f t="shared" ref="T134:T143" si="3">S134*H134</f>
        <v>0</v>
      </c>
      <c r="U134" s="36"/>
      <c r="V134" s="36"/>
      <c r="W134" s="36"/>
      <c r="X134" s="36"/>
      <c r="Y134" s="36"/>
      <c r="Z134" s="36"/>
      <c r="AA134" s="36"/>
      <c r="AB134" s="36"/>
      <c r="AC134" s="36"/>
      <c r="AD134" s="36"/>
      <c r="AE134" s="36"/>
      <c r="AR134" s="195" t="s">
        <v>121</v>
      </c>
      <c r="AT134" s="195" t="s">
        <v>116</v>
      </c>
      <c r="AU134" s="195" t="s">
        <v>122</v>
      </c>
      <c r="AY134" s="19" t="s">
        <v>113</v>
      </c>
      <c r="BE134" s="196">
        <f t="shared" ref="BE134:BE143" si="4">IF(N134="základní",J134,0)</f>
        <v>0</v>
      </c>
      <c r="BF134" s="196">
        <f t="shared" ref="BF134:BF143" si="5">IF(N134="snížená",J134,0)</f>
        <v>0</v>
      </c>
      <c r="BG134" s="196">
        <f t="shared" ref="BG134:BG143" si="6">IF(N134="zákl. přenesená",J134,0)</f>
        <v>0</v>
      </c>
      <c r="BH134" s="196">
        <f t="shared" ref="BH134:BH143" si="7">IF(N134="sníž. přenesená",J134,0)</f>
        <v>0</v>
      </c>
      <c r="BI134" s="196">
        <f t="shared" ref="BI134:BI143" si="8">IF(N134="nulová",J134,0)</f>
        <v>0</v>
      </c>
      <c r="BJ134" s="19" t="s">
        <v>122</v>
      </c>
      <c r="BK134" s="196">
        <f t="shared" ref="BK134:BK143" si="9">ROUND(I134*H134,2)</f>
        <v>0</v>
      </c>
      <c r="BL134" s="19" t="s">
        <v>121</v>
      </c>
      <c r="BM134" s="195" t="s">
        <v>188</v>
      </c>
    </row>
    <row r="135" spans="1:65" s="2" customFormat="1" ht="16.5" customHeight="1">
      <c r="A135" s="36"/>
      <c r="B135" s="37"/>
      <c r="C135" s="233" t="s">
        <v>189</v>
      </c>
      <c r="D135" s="233" t="s">
        <v>141</v>
      </c>
      <c r="E135" s="234" t="s">
        <v>190</v>
      </c>
      <c r="F135" s="235" t="s">
        <v>191</v>
      </c>
      <c r="G135" s="236" t="s">
        <v>137</v>
      </c>
      <c r="H135" s="237">
        <v>19.55</v>
      </c>
      <c r="I135" s="238"/>
      <c r="J135" s="239">
        <f t="shared" si="0"/>
        <v>0</v>
      </c>
      <c r="K135" s="235" t="s">
        <v>138</v>
      </c>
      <c r="L135" s="240"/>
      <c r="M135" s="241" t="s">
        <v>19</v>
      </c>
      <c r="N135" s="242" t="s">
        <v>44</v>
      </c>
      <c r="O135" s="66"/>
      <c r="P135" s="193">
        <f t="shared" si="1"/>
        <v>0</v>
      </c>
      <c r="Q135" s="193">
        <v>0</v>
      </c>
      <c r="R135" s="193">
        <f t="shared" si="2"/>
        <v>0</v>
      </c>
      <c r="S135" s="193">
        <v>0</v>
      </c>
      <c r="T135" s="194">
        <f t="shared" si="3"/>
        <v>0</v>
      </c>
      <c r="U135" s="36"/>
      <c r="V135" s="36"/>
      <c r="W135" s="36"/>
      <c r="X135" s="36"/>
      <c r="Y135" s="36"/>
      <c r="Z135" s="36"/>
      <c r="AA135" s="36"/>
      <c r="AB135" s="36"/>
      <c r="AC135" s="36"/>
      <c r="AD135" s="36"/>
      <c r="AE135" s="36"/>
      <c r="AR135" s="195" t="s">
        <v>144</v>
      </c>
      <c r="AT135" s="195" t="s">
        <v>141</v>
      </c>
      <c r="AU135" s="195" t="s">
        <v>122</v>
      </c>
      <c r="AY135" s="19" t="s">
        <v>113</v>
      </c>
      <c r="BE135" s="196">
        <f t="shared" si="4"/>
        <v>0</v>
      </c>
      <c r="BF135" s="196">
        <f t="shared" si="5"/>
        <v>0</v>
      </c>
      <c r="BG135" s="196">
        <f t="shared" si="6"/>
        <v>0</v>
      </c>
      <c r="BH135" s="196">
        <f t="shared" si="7"/>
        <v>0</v>
      </c>
      <c r="BI135" s="196">
        <f t="shared" si="8"/>
        <v>0</v>
      </c>
      <c r="BJ135" s="19" t="s">
        <v>122</v>
      </c>
      <c r="BK135" s="196">
        <f t="shared" si="9"/>
        <v>0</v>
      </c>
      <c r="BL135" s="19" t="s">
        <v>121</v>
      </c>
      <c r="BM135" s="195" t="s">
        <v>192</v>
      </c>
    </row>
    <row r="136" spans="1:65" s="2" customFormat="1" ht="16.5" customHeight="1">
      <c r="A136" s="36"/>
      <c r="B136" s="37"/>
      <c r="C136" s="184" t="s">
        <v>193</v>
      </c>
      <c r="D136" s="184" t="s">
        <v>116</v>
      </c>
      <c r="E136" s="185" t="s">
        <v>194</v>
      </c>
      <c r="F136" s="186" t="s">
        <v>195</v>
      </c>
      <c r="G136" s="187" t="s">
        <v>137</v>
      </c>
      <c r="H136" s="188">
        <v>2.2999999999999998</v>
      </c>
      <c r="I136" s="189"/>
      <c r="J136" s="190">
        <f t="shared" si="0"/>
        <v>0</v>
      </c>
      <c r="K136" s="186" t="s">
        <v>138</v>
      </c>
      <c r="L136" s="41"/>
      <c r="M136" s="191" t="s">
        <v>19</v>
      </c>
      <c r="N136" s="192" t="s">
        <v>44</v>
      </c>
      <c r="O136" s="66"/>
      <c r="P136" s="193">
        <f t="shared" si="1"/>
        <v>0</v>
      </c>
      <c r="Q136" s="193">
        <v>0</v>
      </c>
      <c r="R136" s="193">
        <f t="shared" si="2"/>
        <v>0</v>
      </c>
      <c r="S136" s="193">
        <v>0</v>
      </c>
      <c r="T136" s="194">
        <f t="shared" si="3"/>
        <v>0</v>
      </c>
      <c r="U136" s="36"/>
      <c r="V136" s="36"/>
      <c r="W136" s="36"/>
      <c r="X136" s="36"/>
      <c r="Y136" s="36"/>
      <c r="Z136" s="36"/>
      <c r="AA136" s="36"/>
      <c r="AB136" s="36"/>
      <c r="AC136" s="36"/>
      <c r="AD136" s="36"/>
      <c r="AE136" s="36"/>
      <c r="AR136" s="195" t="s">
        <v>121</v>
      </c>
      <c r="AT136" s="195" t="s">
        <v>116</v>
      </c>
      <c r="AU136" s="195" t="s">
        <v>122</v>
      </c>
      <c r="AY136" s="19" t="s">
        <v>113</v>
      </c>
      <c r="BE136" s="196">
        <f t="shared" si="4"/>
        <v>0</v>
      </c>
      <c r="BF136" s="196">
        <f t="shared" si="5"/>
        <v>0</v>
      </c>
      <c r="BG136" s="196">
        <f t="shared" si="6"/>
        <v>0</v>
      </c>
      <c r="BH136" s="196">
        <f t="shared" si="7"/>
        <v>0</v>
      </c>
      <c r="BI136" s="196">
        <f t="shared" si="8"/>
        <v>0</v>
      </c>
      <c r="BJ136" s="19" t="s">
        <v>122</v>
      </c>
      <c r="BK136" s="196">
        <f t="shared" si="9"/>
        <v>0</v>
      </c>
      <c r="BL136" s="19" t="s">
        <v>121</v>
      </c>
      <c r="BM136" s="195" t="s">
        <v>196</v>
      </c>
    </row>
    <row r="137" spans="1:65" s="2" customFormat="1" ht="16.5" customHeight="1">
      <c r="A137" s="36"/>
      <c r="B137" s="37"/>
      <c r="C137" s="233" t="s">
        <v>197</v>
      </c>
      <c r="D137" s="233" t="s">
        <v>141</v>
      </c>
      <c r="E137" s="234" t="s">
        <v>198</v>
      </c>
      <c r="F137" s="235" t="s">
        <v>199</v>
      </c>
      <c r="G137" s="236" t="s">
        <v>137</v>
      </c>
      <c r="H137" s="237">
        <v>2.2999999999999998</v>
      </c>
      <c r="I137" s="238"/>
      <c r="J137" s="239">
        <f t="shared" si="0"/>
        <v>0</v>
      </c>
      <c r="K137" s="235" t="s">
        <v>138</v>
      </c>
      <c r="L137" s="240"/>
      <c r="M137" s="241" t="s">
        <v>19</v>
      </c>
      <c r="N137" s="242" t="s">
        <v>44</v>
      </c>
      <c r="O137" s="66"/>
      <c r="P137" s="193">
        <f t="shared" si="1"/>
        <v>0</v>
      </c>
      <c r="Q137" s="193">
        <v>0</v>
      </c>
      <c r="R137" s="193">
        <f t="shared" si="2"/>
        <v>0</v>
      </c>
      <c r="S137" s="193">
        <v>0</v>
      </c>
      <c r="T137" s="194">
        <f t="shared" si="3"/>
        <v>0</v>
      </c>
      <c r="U137" s="36"/>
      <c r="V137" s="36"/>
      <c r="W137" s="36"/>
      <c r="X137" s="36"/>
      <c r="Y137" s="36"/>
      <c r="Z137" s="36"/>
      <c r="AA137" s="36"/>
      <c r="AB137" s="36"/>
      <c r="AC137" s="36"/>
      <c r="AD137" s="36"/>
      <c r="AE137" s="36"/>
      <c r="AR137" s="195" t="s">
        <v>144</v>
      </c>
      <c r="AT137" s="195" t="s">
        <v>141</v>
      </c>
      <c r="AU137" s="195" t="s">
        <v>122</v>
      </c>
      <c r="AY137" s="19" t="s">
        <v>113</v>
      </c>
      <c r="BE137" s="196">
        <f t="shared" si="4"/>
        <v>0</v>
      </c>
      <c r="BF137" s="196">
        <f t="shared" si="5"/>
        <v>0</v>
      </c>
      <c r="BG137" s="196">
        <f t="shared" si="6"/>
        <v>0</v>
      </c>
      <c r="BH137" s="196">
        <f t="shared" si="7"/>
        <v>0</v>
      </c>
      <c r="BI137" s="196">
        <f t="shared" si="8"/>
        <v>0</v>
      </c>
      <c r="BJ137" s="19" t="s">
        <v>122</v>
      </c>
      <c r="BK137" s="196">
        <f t="shared" si="9"/>
        <v>0</v>
      </c>
      <c r="BL137" s="19" t="s">
        <v>121</v>
      </c>
      <c r="BM137" s="195" t="s">
        <v>200</v>
      </c>
    </row>
    <row r="138" spans="1:65" s="2" customFormat="1" ht="16.5" customHeight="1">
      <c r="A138" s="36"/>
      <c r="B138" s="37"/>
      <c r="C138" s="184" t="s">
        <v>201</v>
      </c>
      <c r="D138" s="184" t="s">
        <v>116</v>
      </c>
      <c r="E138" s="185" t="s">
        <v>202</v>
      </c>
      <c r="F138" s="186" t="s">
        <v>203</v>
      </c>
      <c r="G138" s="187" t="s">
        <v>148</v>
      </c>
      <c r="H138" s="188">
        <v>1406.91</v>
      </c>
      <c r="I138" s="189"/>
      <c r="J138" s="190">
        <f t="shared" si="0"/>
        <v>0</v>
      </c>
      <c r="K138" s="186" t="s">
        <v>138</v>
      </c>
      <c r="L138" s="41"/>
      <c r="M138" s="191" t="s">
        <v>19</v>
      </c>
      <c r="N138" s="192" t="s">
        <v>44</v>
      </c>
      <c r="O138" s="66"/>
      <c r="P138" s="193">
        <f t="shared" si="1"/>
        <v>0</v>
      </c>
      <c r="Q138" s="193">
        <v>0</v>
      </c>
      <c r="R138" s="193">
        <f t="shared" si="2"/>
        <v>0</v>
      </c>
      <c r="S138" s="193">
        <v>0</v>
      </c>
      <c r="T138" s="194">
        <f t="shared" si="3"/>
        <v>0</v>
      </c>
      <c r="U138" s="36"/>
      <c r="V138" s="36"/>
      <c r="W138" s="36"/>
      <c r="X138" s="36"/>
      <c r="Y138" s="36"/>
      <c r="Z138" s="36"/>
      <c r="AA138" s="36"/>
      <c r="AB138" s="36"/>
      <c r="AC138" s="36"/>
      <c r="AD138" s="36"/>
      <c r="AE138" s="36"/>
      <c r="AR138" s="195" t="s">
        <v>121</v>
      </c>
      <c r="AT138" s="195" t="s">
        <v>116</v>
      </c>
      <c r="AU138" s="195" t="s">
        <v>122</v>
      </c>
      <c r="AY138" s="19" t="s">
        <v>113</v>
      </c>
      <c r="BE138" s="196">
        <f t="shared" si="4"/>
        <v>0</v>
      </c>
      <c r="BF138" s="196">
        <f t="shared" si="5"/>
        <v>0</v>
      </c>
      <c r="BG138" s="196">
        <f t="shared" si="6"/>
        <v>0</v>
      </c>
      <c r="BH138" s="196">
        <f t="shared" si="7"/>
        <v>0</v>
      </c>
      <c r="BI138" s="196">
        <f t="shared" si="8"/>
        <v>0</v>
      </c>
      <c r="BJ138" s="19" t="s">
        <v>122</v>
      </c>
      <c r="BK138" s="196">
        <f t="shared" si="9"/>
        <v>0</v>
      </c>
      <c r="BL138" s="19" t="s">
        <v>121</v>
      </c>
      <c r="BM138" s="195" t="s">
        <v>204</v>
      </c>
    </row>
    <row r="139" spans="1:65" s="2" customFormat="1" ht="16.5" customHeight="1">
      <c r="A139" s="36"/>
      <c r="B139" s="37"/>
      <c r="C139" s="184" t="s">
        <v>205</v>
      </c>
      <c r="D139" s="184" t="s">
        <v>116</v>
      </c>
      <c r="E139" s="185" t="s">
        <v>206</v>
      </c>
      <c r="F139" s="186" t="s">
        <v>207</v>
      </c>
      <c r="G139" s="187" t="s">
        <v>137</v>
      </c>
      <c r="H139" s="188">
        <v>25.3</v>
      </c>
      <c r="I139" s="189"/>
      <c r="J139" s="190">
        <f t="shared" si="0"/>
        <v>0</v>
      </c>
      <c r="K139" s="186" t="s">
        <v>138</v>
      </c>
      <c r="L139" s="41"/>
      <c r="M139" s="191" t="s">
        <v>19</v>
      </c>
      <c r="N139" s="192" t="s">
        <v>44</v>
      </c>
      <c r="O139" s="66"/>
      <c r="P139" s="193">
        <f t="shared" si="1"/>
        <v>0</v>
      </c>
      <c r="Q139" s="193">
        <v>0</v>
      </c>
      <c r="R139" s="193">
        <f t="shared" si="2"/>
        <v>0</v>
      </c>
      <c r="S139" s="193">
        <v>0</v>
      </c>
      <c r="T139" s="194">
        <f t="shared" si="3"/>
        <v>0</v>
      </c>
      <c r="U139" s="36"/>
      <c r="V139" s="36"/>
      <c r="W139" s="36"/>
      <c r="X139" s="36"/>
      <c r="Y139" s="36"/>
      <c r="Z139" s="36"/>
      <c r="AA139" s="36"/>
      <c r="AB139" s="36"/>
      <c r="AC139" s="36"/>
      <c r="AD139" s="36"/>
      <c r="AE139" s="36"/>
      <c r="AR139" s="195" t="s">
        <v>121</v>
      </c>
      <c r="AT139" s="195" t="s">
        <v>116</v>
      </c>
      <c r="AU139" s="195" t="s">
        <v>122</v>
      </c>
      <c r="AY139" s="19" t="s">
        <v>113</v>
      </c>
      <c r="BE139" s="196">
        <f t="shared" si="4"/>
        <v>0</v>
      </c>
      <c r="BF139" s="196">
        <f t="shared" si="5"/>
        <v>0</v>
      </c>
      <c r="BG139" s="196">
        <f t="shared" si="6"/>
        <v>0</v>
      </c>
      <c r="BH139" s="196">
        <f t="shared" si="7"/>
        <v>0</v>
      </c>
      <c r="BI139" s="196">
        <f t="shared" si="8"/>
        <v>0</v>
      </c>
      <c r="BJ139" s="19" t="s">
        <v>122</v>
      </c>
      <c r="BK139" s="196">
        <f t="shared" si="9"/>
        <v>0</v>
      </c>
      <c r="BL139" s="19" t="s">
        <v>121</v>
      </c>
      <c r="BM139" s="195" t="s">
        <v>208</v>
      </c>
    </row>
    <row r="140" spans="1:65" s="2" customFormat="1" ht="16.5" customHeight="1">
      <c r="A140" s="36"/>
      <c r="B140" s="37"/>
      <c r="C140" s="184" t="s">
        <v>209</v>
      </c>
      <c r="D140" s="184" t="s">
        <v>116</v>
      </c>
      <c r="E140" s="185" t="s">
        <v>210</v>
      </c>
      <c r="F140" s="186" t="s">
        <v>211</v>
      </c>
      <c r="G140" s="187" t="s">
        <v>212</v>
      </c>
      <c r="H140" s="188">
        <v>138</v>
      </c>
      <c r="I140" s="189"/>
      <c r="J140" s="190">
        <f t="shared" si="0"/>
        <v>0</v>
      </c>
      <c r="K140" s="186" t="s">
        <v>138</v>
      </c>
      <c r="L140" s="41"/>
      <c r="M140" s="191" t="s">
        <v>19</v>
      </c>
      <c r="N140" s="192" t="s">
        <v>44</v>
      </c>
      <c r="O140" s="66"/>
      <c r="P140" s="193">
        <f t="shared" si="1"/>
        <v>0</v>
      </c>
      <c r="Q140" s="193">
        <v>0</v>
      </c>
      <c r="R140" s="193">
        <f t="shared" si="2"/>
        <v>0</v>
      </c>
      <c r="S140" s="193">
        <v>0</v>
      </c>
      <c r="T140" s="194">
        <f t="shared" si="3"/>
        <v>0</v>
      </c>
      <c r="U140" s="36"/>
      <c r="V140" s="36"/>
      <c r="W140" s="36"/>
      <c r="X140" s="36"/>
      <c r="Y140" s="36"/>
      <c r="Z140" s="36"/>
      <c r="AA140" s="36"/>
      <c r="AB140" s="36"/>
      <c r="AC140" s="36"/>
      <c r="AD140" s="36"/>
      <c r="AE140" s="36"/>
      <c r="AR140" s="195" t="s">
        <v>121</v>
      </c>
      <c r="AT140" s="195" t="s">
        <v>116</v>
      </c>
      <c r="AU140" s="195" t="s">
        <v>122</v>
      </c>
      <c r="AY140" s="19" t="s">
        <v>113</v>
      </c>
      <c r="BE140" s="196">
        <f t="shared" si="4"/>
        <v>0</v>
      </c>
      <c r="BF140" s="196">
        <f t="shared" si="5"/>
        <v>0</v>
      </c>
      <c r="BG140" s="196">
        <f t="shared" si="6"/>
        <v>0</v>
      </c>
      <c r="BH140" s="196">
        <f t="shared" si="7"/>
        <v>0</v>
      </c>
      <c r="BI140" s="196">
        <f t="shared" si="8"/>
        <v>0</v>
      </c>
      <c r="BJ140" s="19" t="s">
        <v>122</v>
      </c>
      <c r="BK140" s="196">
        <f t="shared" si="9"/>
        <v>0</v>
      </c>
      <c r="BL140" s="19" t="s">
        <v>121</v>
      </c>
      <c r="BM140" s="195" t="s">
        <v>213</v>
      </c>
    </row>
    <row r="141" spans="1:65" s="2" customFormat="1" ht="16.5" customHeight="1">
      <c r="A141" s="36"/>
      <c r="B141" s="37"/>
      <c r="C141" s="184" t="s">
        <v>8</v>
      </c>
      <c r="D141" s="184" t="s">
        <v>116</v>
      </c>
      <c r="E141" s="185" t="s">
        <v>214</v>
      </c>
      <c r="F141" s="186" t="s">
        <v>215</v>
      </c>
      <c r="G141" s="187" t="s">
        <v>212</v>
      </c>
      <c r="H141" s="188">
        <v>34.5</v>
      </c>
      <c r="I141" s="189"/>
      <c r="J141" s="190">
        <f t="shared" si="0"/>
        <v>0</v>
      </c>
      <c r="K141" s="186" t="s">
        <v>138</v>
      </c>
      <c r="L141" s="41"/>
      <c r="M141" s="191" t="s">
        <v>19</v>
      </c>
      <c r="N141" s="192" t="s">
        <v>44</v>
      </c>
      <c r="O141" s="66"/>
      <c r="P141" s="193">
        <f t="shared" si="1"/>
        <v>0</v>
      </c>
      <c r="Q141" s="193">
        <v>0</v>
      </c>
      <c r="R141" s="193">
        <f t="shared" si="2"/>
        <v>0</v>
      </c>
      <c r="S141" s="193">
        <v>0</v>
      </c>
      <c r="T141" s="194">
        <f t="shared" si="3"/>
        <v>0</v>
      </c>
      <c r="U141" s="36"/>
      <c r="V141" s="36"/>
      <c r="W141" s="36"/>
      <c r="X141" s="36"/>
      <c r="Y141" s="36"/>
      <c r="Z141" s="36"/>
      <c r="AA141" s="36"/>
      <c r="AB141" s="36"/>
      <c r="AC141" s="36"/>
      <c r="AD141" s="36"/>
      <c r="AE141" s="36"/>
      <c r="AR141" s="195" t="s">
        <v>121</v>
      </c>
      <c r="AT141" s="195" t="s">
        <v>116</v>
      </c>
      <c r="AU141" s="195" t="s">
        <v>122</v>
      </c>
      <c r="AY141" s="19" t="s">
        <v>113</v>
      </c>
      <c r="BE141" s="196">
        <f t="shared" si="4"/>
        <v>0</v>
      </c>
      <c r="BF141" s="196">
        <f t="shared" si="5"/>
        <v>0</v>
      </c>
      <c r="BG141" s="196">
        <f t="shared" si="6"/>
        <v>0</v>
      </c>
      <c r="BH141" s="196">
        <f t="shared" si="7"/>
        <v>0</v>
      </c>
      <c r="BI141" s="196">
        <f t="shared" si="8"/>
        <v>0</v>
      </c>
      <c r="BJ141" s="19" t="s">
        <v>122</v>
      </c>
      <c r="BK141" s="196">
        <f t="shared" si="9"/>
        <v>0</v>
      </c>
      <c r="BL141" s="19" t="s">
        <v>121</v>
      </c>
      <c r="BM141" s="195" t="s">
        <v>216</v>
      </c>
    </row>
    <row r="142" spans="1:65" s="2" customFormat="1" ht="16.5" customHeight="1">
      <c r="A142" s="36"/>
      <c r="B142" s="37"/>
      <c r="C142" s="184" t="s">
        <v>217</v>
      </c>
      <c r="D142" s="184" t="s">
        <v>116</v>
      </c>
      <c r="E142" s="185" t="s">
        <v>218</v>
      </c>
      <c r="F142" s="186" t="s">
        <v>219</v>
      </c>
      <c r="G142" s="187" t="s">
        <v>137</v>
      </c>
      <c r="H142" s="188">
        <v>81.650000000000006</v>
      </c>
      <c r="I142" s="189"/>
      <c r="J142" s="190">
        <f t="shared" si="0"/>
        <v>0</v>
      </c>
      <c r="K142" s="186" t="s">
        <v>138</v>
      </c>
      <c r="L142" s="41"/>
      <c r="M142" s="191" t="s">
        <v>19</v>
      </c>
      <c r="N142" s="192" t="s">
        <v>44</v>
      </c>
      <c r="O142" s="66"/>
      <c r="P142" s="193">
        <f t="shared" si="1"/>
        <v>0</v>
      </c>
      <c r="Q142" s="193">
        <v>0</v>
      </c>
      <c r="R142" s="193">
        <f t="shared" si="2"/>
        <v>0</v>
      </c>
      <c r="S142" s="193">
        <v>0</v>
      </c>
      <c r="T142" s="194">
        <f t="shared" si="3"/>
        <v>0</v>
      </c>
      <c r="U142" s="36"/>
      <c r="V142" s="36"/>
      <c r="W142" s="36"/>
      <c r="X142" s="36"/>
      <c r="Y142" s="36"/>
      <c r="Z142" s="36"/>
      <c r="AA142" s="36"/>
      <c r="AB142" s="36"/>
      <c r="AC142" s="36"/>
      <c r="AD142" s="36"/>
      <c r="AE142" s="36"/>
      <c r="AR142" s="195" t="s">
        <v>121</v>
      </c>
      <c r="AT142" s="195" t="s">
        <v>116</v>
      </c>
      <c r="AU142" s="195" t="s">
        <v>122</v>
      </c>
      <c r="AY142" s="19" t="s">
        <v>113</v>
      </c>
      <c r="BE142" s="196">
        <f t="shared" si="4"/>
        <v>0</v>
      </c>
      <c r="BF142" s="196">
        <f t="shared" si="5"/>
        <v>0</v>
      </c>
      <c r="BG142" s="196">
        <f t="shared" si="6"/>
        <v>0</v>
      </c>
      <c r="BH142" s="196">
        <f t="shared" si="7"/>
        <v>0</v>
      </c>
      <c r="BI142" s="196">
        <f t="shared" si="8"/>
        <v>0</v>
      </c>
      <c r="BJ142" s="19" t="s">
        <v>122</v>
      </c>
      <c r="BK142" s="196">
        <f t="shared" si="9"/>
        <v>0</v>
      </c>
      <c r="BL142" s="19" t="s">
        <v>121</v>
      </c>
      <c r="BM142" s="195" t="s">
        <v>220</v>
      </c>
    </row>
    <row r="143" spans="1:65" s="2" customFormat="1" ht="21.75" customHeight="1">
      <c r="A143" s="36"/>
      <c r="B143" s="37"/>
      <c r="C143" s="184" t="s">
        <v>221</v>
      </c>
      <c r="D143" s="184" t="s">
        <v>116</v>
      </c>
      <c r="E143" s="185" t="s">
        <v>222</v>
      </c>
      <c r="F143" s="186" t="s">
        <v>223</v>
      </c>
      <c r="G143" s="187" t="s">
        <v>119</v>
      </c>
      <c r="H143" s="188">
        <v>199.31200000000001</v>
      </c>
      <c r="I143" s="189"/>
      <c r="J143" s="190">
        <f t="shared" si="0"/>
        <v>0</v>
      </c>
      <c r="K143" s="186" t="s">
        <v>120</v>
      </c>
      <c r="L143" s="41"/>
      <c r="M143" s="191" t="s">
        <v>19</v>
      </c>
      <c r="N143" s="192" t="s">
        <v>44</v>
      </c>
      <c r="O143" s="66"/>
      <c r="P143" s="193">
        <f t="shared" si="1"/>
        <v>0</v>
      </c>
      <c r="Q143" s="193">
        <v>3.48E-3</v>
      </c>
      <c r="R143" s="193">
        <f t="shared" si="2"/>
        <v>0.69360576000000007</v>
      </c>
      <c r="S143" s="193">
        <v>0</v>
      </c>
      <c r="T143" s="194">
        <f t="shared" si="3"/>
        <v>0</v>
      </c>
      <c r="U143" s="36"/>
      <c r="V143" s="36"/>
      <c r="W143" s="36"/>
      <c r="X143" s="36"/>
      <c r="Y143" s="36"/>
      <c r="Z143" s="36"/>
      <c r="AA143" s="36"/>
      <c r="AB143" s="36"/>
      <c r="AC143" s="36"/>
      <c r="AD143" s="36"/>
      <c r="AE143" s="36"/>
      <c r="AR143" s="195" t="s">
        <v>121</v>
      </c>
      <c r="AT143" s="195" t="s">
        <v>116</v>
      </c>
      <c r="AU143" s="195" t="s">
        <v>122</v>
      </c>
      <c r="AY143" s="19" t="s">
        <v>113</v>
      </c>
      <c r="BE143" s="196">
        <f t="shared" si="4"/>
        <v>0</v>
      </c>
      <c r="BF143" s="196">
        <f t="shared" si="5"/>
        <v>0</v>
      </c>
      <c r="BG143" s="196">
        <f t="shared" si="6"/>
        <v>0</v>
      </c>
      <c r="BH143" s="196">
        <f t="shared" si="7"/>
        <v>0</v>
      </c>
      <c r="BI143" s="196">
        <f t="shared" si="8"/>
        <v>0</v>
      </c>
      <c r="BJ143" s="19" t="s">
        <v>122</v>
      </c>
      <c r="BK143" s="196">
        <f t="shared" si="9"/>
        <v>0</v>
      </c>
      <c r="BL143" s="19" t="s">
        <v>121</v>
      </c>
      <c r="BM143" s="195" t="s">
        <v>224</v>
      </c>
    </row>
    <row r="144" spans="1:65" s="2" customFormat="1" ht="19.2">
      <c r="A144" s="36"/>
      <c r="B144" s="37"/>
      <c r="C144" s="38"/>
      <c r="D144" s="197" t="s">
        <v>225</v>
      </c>
      <c r="E144" s="38"/>
      <c r="F144" s="198" t="s">
        <v>226</v>
      </c>
      <c r="G144" s="38"/>
      <c r="H144" s="38"/>
      <c r="I144" s="105"/>
      <c r="J144" s="38"/>
      <c r="K144" s="38"/>
      <c r="L144" s="41"/>
      <c r="M144" s="199"/>
      <c r="N144" s="200"/>
      <c r="O144" s="66"/>
      <c r="P144" s="66"/>
      <c r="Q144" s="66"/>
      <c r="R144" s="66"/>
      <c r="S144" s="66"/>
      <c r="T144" s="67"/>
      <c r="U144" s="36"/>
      <c r="V144" s="36"/>
      <c r="W144" s="36"/>
      <c r="X144" s="36"/>
      <c r="Y144" s="36"/>
      <c r="Z144" s="36"/>
      <c r="AA144" s="36"/>
      <c r="AB144" s="36"/>
      <c r="AC144" s="36"/>
      <c r="AD144" s="36"/>
      <c r="AE144" s="36"/>
      <c r="AT144" s="19" t="s">
        <v>225</v>
      </c>
      <c r="AU144" s="19" t="s">
        <v>122</v>
      </c>
    </row>
    <row r="145" spans="1:65" s="13" customFormat="1" ht="10.199999999999999">
      <c r="B145" s="201"/>
      <c r="C145" s="202"/>
      <c r="D145" s="197" t="s">
        <v>126</v>
      </c>
      <c r="E145" s="203" t="s">
        <v>19</v>
      </c>
      <c r="F145" s="204" t="s">
        <v>227</v>
      </c>
      <c r="G145" s="202"/>
      <c r="H145" s="203" t="s">
        <v>19</v>
      </c>
      <c r="I145" s="205"/>
      <c r="J145" s="202"/>
      <c r="K145" s="202"/>
      <c r="L145" s="206"/>
      <c r="M145" s="207"/>
      <c r="N145" s="208"/>
      <c r="O145" s="208"/>
      <c r="P145" s="208"/>
      <c r="Q145" s="208"/>
      <c r="R145" s="208"/>
      <c r="S145" s="208"/>
      <c r="T145" s="209"/>
      <c r="AT145" s="210" t="s">
        <v>126</v>
      </c>
      <c r="AU145" s="210" t="s">
        <v>122</v>
      </c>
      <c r="AV145" s="13" t="s">
        <v>77</v>
      </c>
      <c r="AW145" s="13" t="s">
        <v>34</v>
      </c>
      <c r="AX145" s="13" t="s">
        <v>72</v>
      </c>
      <c r="AY145" s="210" t="s">
        <v>113</v>
      </c>
    </row>
    <row r="146" spans="1:65" s="13" customFormat="1" ht="10.199999999999999">
      <c r="B146" s="201"/>
      <c r="C146" s="202"/>
      <c r="D146" s="197" t="s">
        <v>126</v>
      </c>
      <c r="E146" s="203" t="s">
        <v>19</v>
      </c>
      <c r="F146" s="204" t="s">
        <v>228</v>
      </c>
      <c r="G146" s="202"/>
      <c r="H146" s="203" t="s">
        <v>19</v>
      </c>
      <c r="I146" s="205"/>
      <c r="J146" s="202"/>
      <c r="K146" s="202"/>
      <c r="L146" s="206"/>
      <c r="M146" s="207"/>
      <c r="N146" s="208"/>
      <c r="O146" s="208"/>
      <c r="P146" s="208"/>
      <c r="Q146" s="208"/>
      <c r="R146" s="208"/>
      <c r="S146" s="208"/>
      <c r="T146" s="209"/>
      <c r="AT146" s="210" t="s">
        <v>126</v>
      </c>
      <c r="AU146" s="210" t="s">
        <v>122</v>
      </c>
      <c r="AV146" s="13" t="s">
        <v>77</v>
      </c>
      <c r="AW146" s="13" t="s">
        <v>34</v>
      </c>
      <c r="AX146" s="13" t="s">
        <v>72</v>
      </c>
      <c r="AY146" s="210" t="s">
        <v>113</v>
      </c>
    </row>
    <row r="147" spans="1:65" s="14" customFormat="1" ht="10.199999999999999">
      <c r="B147" s="211"/>
      <c r="C147" s="212"/>
      <c r="D147" s="197" t="s">
        <v>126</v>
      </c>
      <c r="E147" s="213" t="s">
        <v>19</v>
      </c>
      <c r="F147" s="214" t="s">
        <v>229</v>
      </c>
      <c r="G147" s="212"/>
      <c r="H147" s="215">
        <v>58.374000000000002</v>
      </c>
      <c r="I147" s="216"/>
      <c r="J147" s="212"/>
      <c r="K147" s="212"/>
      <c r="L147" s="217"/>
      <c r="M147" s="218"/>
      <c r="N147" s="219"/>
      <c r="O147" s="219"/>
      <c r="P147" s="219"/>
      <c r="Q147" s="219"/>
      <c r="R147" s="219"/>
      <c r="S147" s="219"/>
      <c r="T147" s="220"/>
      <c r="AT147" s="221" t="s">
        <v>126</v>
      </c>
      <c r="AU147" s="221" t="s">
        <v>122</v>
      </c>
      <c r="AV147" s="14" t="s">
        <v>122</v>
      </c>
      <c r="AW147" s="14" t="s">
        <v>34</v>
      </c>
      <c r="AX147" s="14" t="s">
        <v>72</v>
      </c>
      <c r="AY147" s="221" t="s">
        <v>113</v>
      </c>
    </row>
    <row r="148" spans="1:65" s="13" customFormat="1" ht="10.199999999999999">
      <c r="B148" s="201"/>
      <c r="C148" s="202"/>
      <c r="D148" s="197" t="s">
        <v>126</v>
      </c>
      <c r="E148" s="203" t="s">
        <v>19</v>
      </c>
      <c r="F148" s="204" t="s">
        <v>230</v>
      </c>
      <c r="G148" s="202"/>
      <c r="H148" s="203" t="s">
        <v>19</v>
      </c>
      <c r="I148" s="205"/>
      <c r="J148" s="202"/>
      <c r="K148" s="202"/>
      <c r="L148" s="206"/>
      <c r="M148" s="207"/>
      <c r="N148" s="208"/>
      <c r="O148" s="208"/>
      <c r="P148" s="208"/>
      <c r="Q148" s="208"/>
      <c r="R148" s="208"/>
      <c r="S148" s="208"/>
      <c r="T148" s="209"/>
      <c r="AT148" s="210" t="s">
        <v>126</v>
      </c>
      <c r="AU148" s="210" t="s">
        <v>122</v>
      </c>
      <c r="AV148" s="13" t="s">
        <v>77</v>
      </c>
      <c r="AW148" s="13" t="s">
        <v>34</v>
      </c>
      <c r="AX148" s="13" t="s">
        <v>72</v>
      </c>
      <c r="AY148" s="210" t="s">
        <v>113</v>
      </c>
    </row>
    <row r="149" spans="1:65" s="14" customFormat="1" ht="10.199999999999999">
      <c r="B149" s="211"/>
      <c r="C149" s="212"/>
      <c r="D149" s="197" t="s">
        <v>126</v>
      </c>
      <c r="E149" s="213" t="s">
        <v>19</v>
      </c>
      <c r="F149" s="214" t="s">
        <v>231</v>
      </c>
      <c r="G149" s="212"/>
      <c r="H149" s="215">
        <v>44.85</v>
      </c>
      <c r="I149" s="216"/>
      <c r="J149" s="212"/>
      <c r="K149" s="212"/>
      <c r="L149" s="217"/>
      <c r="M149" s="218"/>
      <c r="N149" s="219"/>
      <c r="O149" s="219"/>
      <c r="P149" s="219"/>
      <c r="Q149" s="219"/>
      <c r="R149" s="219"/>
      <c r="S149" s="219"/>
      <c r="T149" s="220"/>
      <c r="AT149" s="221" t="s">
        <v>126</v>
      </c>
      <c r="AU149" s="221" t="s">
        <v>122</v>
      </c>
      <c r="AV149" s="14" t="s">
        <v>122</v>
      </c>
      <c r="AW149" s="14" t="s">
        <v>34</v>
      </c>
      <c r="AX149" s="14" t="s">
        <v>72</v>
      </c>
      <c r="AY149" s="221" t="s">
        <v>113</v>
      </c>
    </row>
    <row r="150" spans="1:65" s="13" customFormat="1" ht="10.199999999999999">
      <c r="B150" s="201"/>
      <c r="C150" s="202"/>
      <c r="D150" s="197" t="s">
        <v>126</v>
      </c>
      <c r="E150" s="203" t="s">
        <v>19</v>
      </c>
      <c r="F150" s="204" t="s">
        <v>232</v>
      </c>
      <c r="G150" s="202"/>
      <c r="H150" s="203" t="s">
        <v>19</v>
      </c>
      <c r="I150" s="205"/>
      <c r="J150" s="202"/>
      <c r="K150" s="202"/>
      <c r="L150" s="206"/>
      <c r="M150" s="207"/>
      <c r="N150" s="208"/>
      <c r="O150" s="208"/>
      <c r="P150" s="208"/>
      <c r="Q150" s="208"/>
      <c r="R150" s="208"/>
      <c r="S150" s="208"/>
      <c r="T150" s="209"/>
      <c r="AT150" s="210" t="s">
        <v>126</v>
      </c>
      <c r="AU150" s="210" t="s">
        <v>122</v>
      </c>
      <c r="AV150" s="13" t="s">
        <v>77</v>
      </c>
      <c r="AW150" s="13" t="s">
        <v>34</v>
      </c>
      <c r="AX150" s="13" t="s">
        <v>72</v>
      </c>
      <c r="AY150" s="210" t="s">
        <v>113</v>
      </c>
    </row>
    <row r="151" spans="1:65" s="14" customFormat="1" ht="10.199999999999999">
      <c r="B151" s="211"/>
      <c r="C151" s="212"/>
      <c r="D151" s="197" t="s">
        <v>126</v>
      </c>
      <c r="E151" s="213" t="s">
        <v>19</v>
      </c>
      <c r="F151" s="214" t="s">
        <v>233</v>
      </c>
      <c r="G151" s="212"/>
      <c r="H151" s="215">
        <v>49.247999999999998</v>
      </c>
      <c r="I151" s="216"/>
      <c r="J151" s="212"/>
      <c r="K151" s="212"/>
      <c r="L151" s="217"/>
      <c r="M151" s="218"/>
      <c r="N151" s="219"/>
      <c r="O151" s="219"/>
      <c r="P151" s="219"/>
      <c r="Q151" s="219"/>
      <c r="R151" s="219"/>
      <c r="S151" s="219"/>
      <c r="T151" s="220"/>
      <c r="AT151" s="221" t="s">
        <v>126</v>
      </c>
      <c r="AU151" s="221" t="s">
        <v>122</v>
      </c>
      <c r="AV151" s="14" t="s">
        <v>122</v>
      </c>
      <c r="AW151" s="14" t="s">
        <v>34</v>
      </c>
      <c r="AX151" s="14" t="s">
        <v>72</v>
      </c>
      <c r="AY151" s="221" t="s">
        <v>113</v>
      </c>
    </row>
    <row r="152" spans="1:65" s="13" customFormat="1" ht="10.199999999999999">
      <c r="B152" s="201"/>
      <c r="C152" s="202"/>
      <c r="D152" s="197" t="s">
        <v>126</v>
      </c>
      <c r="E152" s="203" t="s">
        <v>19</v>
      </c>
      <c r="F152" s="204" t="s">
        <v>234</v>
      </c>
      <c r="G152" s="202"/>
      <c r="H152" s="203" t="s">
        <v>19</v>
      </c>
      <c r="I152" s="205"/>
      <c r="J152" s="202"/>
      <c r="K152" s="202"/>
      <c r="L152" s="206"/>
      <c r="M152" s="207"/>
      <c r="N152" s="208"/>
      <c r="O152" s="208"/>
      <c r="P152" s="208"/>
      <c r="Q152" s="208"/>
      <c r="R152" s="208"/>
      <c r="S152" s="208"/>
      <c r="T152" s="209"/>
      <c r="AT152" s="210" t="s">
        <v>126</v>
      </c>
      <c r="AU152" s="210" t="s">
        <v>122</v>
      </c>
      <c r="AV152" s="13" t="s">
        <v>77</v>
      </c>
      <c r="AW152" s="13" t="s">
        <v>34</v>
      </c>
      <c r="AX152" s="13" t="s">
        <v>72</v>
      </c>
      <c r="AY152" s="210" t="s">
        <v>113</v>
      </c>
    </row>
    <row r="153" spans="1:65" s="14" customFormat="1" ht="10.199999999999999">
      <c r="B153" s="211"/>
      <c r="C153" s="212"/>
      <c r="D153" s="197" t="s">
        <v>126</v>
      </c>
      <c r="E153" s="213" t="s">
        <v>19</v>
      </c>
      <c r="F153" s="214" t="s">
        <v>235</v>
      </c>
      <c r="G153" s="212"/>
      <c r="H153" s="215">
        <v>8.4459999999999997</v>
      </c>
      <c r="I153" s="216"/>
      <c r="J153" s="212"/>
      <c r="K153" s="212"/>
      <c r="L153" s="217"/>
      <c r="M153" s="218"/>
      <c r="N153" s="219"/>
      <c r="O153" s="219"/>
      <c r="P153" s="219"/>
      <c r="Q153" s="219"/>
      <c r="R153" s="219"/>
      <c r="S153" s="219"/>
      <c r="T153" s="220"/>
      <c r="AT153" s="221" t="s">
        <v>126</v>
      </c>
      <c r="AU153" s="221" t="s">
        <v>122</v>
      </c>
      <c r="AV153" s="14" t="s">
        <v>122</v>
      </c>
      <c r="AW153" s="14" t="s">
        <v>34</v>
      </c>
      <c r="AX153" s="14" t="s">
        <v>72</v>
      </c>
      <c r="AY153" s="221" t="s">
        <v>113</v>
      </c>
    </row>
    <row r="154" spans="1:65" s="13" customFormat="1" ht="10.199999999999999">
      <c r="B154" s="201"/>
      <c r="C154" s="202"/>
      <c r="D154" s="197" t="s">
        <v>126</v>
      </c>
      <c r="E154" s="203" t="s">
        <v>19</v>
      </c>
      <c r="F154" s="204" t="s">
        <v>236</v>
      </c>
      <c r="G154" s="202"/>
      <c r="H154" s="203" t="s">
        <v>19</v>
      </c>
      <c r="I154" s="205"/>
      <c r="J154" s="202"/>
      <c r="K154" s="202"/>
      <c r="L154" s="206"/>
      <c r="M154" s="207"/>
      <c r="N154" s="208"/>
      <c r="O154" s="208"/>
      <c r="P154" s="208"/>
      <c r="Q154" s="208"/>
      <c r="R154" s="208"/>
      <c r="S154" s="208"/>
      <c r="T154" s="209"/>
      <c r="AT154" s="210" t="s">
        <v>126</v>
      </c>
      <c r="AU154" s="210" t="s">
        <v>122</v>
      </c>
      <c r="AV154" s="13" t="s">
        <v>77</v>
      </c>
      <c r="AW154" s="13" t="s">
        <v>34</v>
      </c>
      <c r="AX154" s="13" t="s">
        <v>72</v>
      </c>
      <c r="AY154" s="210" t="s">
        <v>113</v>
      </c>
    </row>
    <row r="155" spans="1:65" s="14" customFormat="1" ht="10.199999999999999">
      <c r="B155" s="211"/>
      <c r="C155" s="212"/>
      <c r="D155" s="197" t="s">
        <v>126</v>
      </c>
      <c r="E155" s="213" t="s">
        <v>19</v>
      </c>
      <c r="F155" s="214" t="s">
        <v>237</v>
      </c>
      <c r="G155" s="212"/>
      <c r="H155" s="215">
        <v>24.786000000000001</v>
      </c>
      <c r="I155" s="216"/>
      <c r="J155" s="212"/>
      <c r="K155" s="212"/>
      <c r="L155" s="217"/>
      <c r="M155" s="218"/>
      <c r="N155" s="219"/>
      <c r="O155" s="219"/>
      <c r="P155" s="219"/>
      <c r="Q155" s="219"/>
      <c r="R155" s="219"/>
      <c r="S155" s="219"/>
      <c r="T155" s="220"/>
      <c r="AT155" s="221" t="s">
        <v>126</v>
      </c>
      <c r="AU155" s="221" t="s">
        <v>122</v>
      </c>
      <c r="AV155" s="14" t="s">
        <v>122</v>
      </c>
      <c r="AW155" s="14" t="s">
        <v>34</v>
      </c>
      <c r="AX155" s="14" t="s">
        <v>72</v>
      </c>
      <c r="AY155" s="221" t="s">
        <v>113</v>
      </c>
    </row>
    <row r="156" spans="1:65" s="13" customFormat="1" ht="10.199999999999999">
      <c r="B156" s="201"/>
      <c r="C156" s="202"/>
      <c r="D156" s="197" t="s">
        <v>126</v>
      </c>
      <c r="E156" s="203" t="s">
        <v>19</v>
      </c>
      <c r="F156" s="204" t="s">
        <v>238</v>
      </c>
      <c r="G156" s="202"/>
      <c r="H156" s="203" t="s">
        <v>19</v>
      </c>
      <c r="I156" s="205"/>
      <c r="J156" s="202"/>
      <c r="K156" s="202"/>
      <c r="L156" s="206"/>
      <c r="M156" s="207"/>
      <c r="N156" s="208"/>
      <c r="O156" s="208"/>
      <c r="P156" s="208"/>
      <c r="Q156" s="208"/>
      <c r="R156" s="208"/>
      <c r="S156" s="208"/>
      <c r="T156" s="209"/>
      <c r="AT156" s="210" t="s">
        <v>126</v>
      </c>
      <c r="AU156" s="210" t="s">
        <v>122</v>
      </c>
      <c r="AV156" s="13" t="s">
        <v>77</v>
      </c>
      <c r="AW156" s="13" t="s">
        <v>34</v>
      </c>
      <c r="AX156" s="13" t="s">
        <v>72</v>
      </c>
      <c r="AY156" s="210" t="s">
        <v>113</v>
      </c>
    </row>
    <row r="157" spans="1:65" s="14" customFormat="1" ht="10.199999999999999">
      <c r="B157" s="211"/>
      <c r="C157" s="212"/>
      <c r="D157" s="197" t="s">
        <v>126</v>
      </c>
      <c r="E157" s="213" t="s">
        <v>19</v>
      </c>
      <c r="F157" s="214" t="s">
        <v>239</v>
      </c>
      <c r="G157" s="212"/>
      <c r="H157" s="215">
        <v>13.608000000000001</v>
      </c>
      <c r="I157" s="216"/>
      <c r="J157" s="212"/>
      <c r="K157" s="212"/>
      <c r="L157" s="217"/>
      <c r="M157" s="218"/>
      <c r="N157" s="219"/>
      <c r="O157" s="219"/>
      <c r="P157" s="219"/>
      <c r="Q157" s="219"/>
      <c r="R157" s="219"/>
      <c r="S157" s="219"/>
      <c r="T157" s="220"/>
      <c r="AT157" s="221" t="s">
        <v>126</v>
      </c>
      <c r="AU157" s="221" t="s">
        <v>122</v>
      </c>
      <c r="AV157" s="14" t="s">
        <v>122</v>
      </c>
      <c r="AW157" s="14" t="s">
        <v>34</v>
      </c>
      <c r="AX157" s="14" t="s">
        <v>72</v>
      </c>
      <c r="AY157" s="221" t="s">
        <v>113</v>
      </c>
    </row>
    <row r="158" spans="1:65" s="15" customFormat="1" ht="10.199999999999999">
      <c r="B158" s="222"/>
      <c r="C158" s="223"/>
      <c r="D158" s="197" t="s">
        <v>126</v>
      </c>
      <c r="E158" s="224" t="s">
        <v>19</v>
      </c>
      <c r="F158" s="225" t="s">
        <v>134</v>
      </c>
      <c r="G158" s="223"/>
      <c r="H158" s="226">
        <v>199.31200000000001</v>
      </c>
      <c r="I158" s="227"/>
      <c r="J158" s="223"/>
      <c r="K158" s="223"/>
      <c r="L158" s="228"/>
      <c r="M158" s="229"/>
      <c r="N158" s="230"/>
      <c r="O158" s="230"/>
      <c r="P158" s="230"/>
      <c r="Q158" s="230"/>
      <c r="R158" s="230"/>
      <c r="S158" s="230"/>
      <c r="T158" s="231"/>
      <c r="AT158" s="232" t="s">
        <v>126</v>
      </c>
      <c r="AU158" s="232" t="s">
        <v>122</v>
      </c>
      <c r="AV158" s="15" t="s">
        <v>121</v>
      </c>
      <c r="AW158" s="15" t="s">
        <v>34</v>
      </c>
      <c r="AX158" s="15" t="s">
        <v>77</v>
      </c>
      <c r="AY158" s="232" t="s">
        <v>113</v>
      </c>
    </row>
    <row r="159" spans="1:65" s="2" customFormat="1" ht="16.5" customHeight="1">
      <c r="A159" s="36"/>
      <c r="B159" s="37"/>
      <c r="C159" s="184" t="s">
        <v>240</v>
      </c>
      <c r="D159" s="184" t="s">
        <v>116</v>
      </c>
      <c r="E159" s="185" t="s">
        <v>241</v>
      </c>
      <c r="F159" s="186" t="s">
        <v>242</v>
      </c>
      <c r="G159" s="187" t="s">
        <v>119</v>
      </c>
      <c r="H159" s="188">
        <v>67.28</v>
      </c>
      <c r="I159" s="189"/>
      <c r="J159" s="190">
        <f>ROUND(I159*H159,2)</f>
        <v>0</v>
      </c>
      <c r="K159" s="186" t="s">
        <v>138</v>
      </c>
      <c r="L159" s="41"/>
      <c r="M159" s="191" t="s">
        <v>19</v>
      </c>
      <c r="N159" s="192" t="s">
        <v>44</v>
      </c>
      <c r="O159" s="66"/>
      <c r="P159" s="193">
        <f>O159*H159</f>
        <v>0</v>
      </c>
      <c r="Q159" s="193">
        <v>0.28025</v>
      </c>
      <c r="R159" s="193">
        <f>Q159*H159</f>
        <v>18.855219999999999</v>
      </c>
      <c r="S159" s="193">
        <v>0.41699999999999998</v>
      </c>
      <c r="T159" s="194">
        <f>S159*H159</f>
        <v>28.055759999999999</v>
      </c>
      <c r="U159" s="36"/>
      <c r="V159" s="36"/>
      <c r="W159" s="36"/>
      <c r="X159" s="36"/>
      <c r="Y159" s="36"/>
      <c r="Z159" s="36"/>
      <c r="AA159" s="36"/>
      <c r="AB159" s="36"/>
      <c r="AC159" s="36"/>
      <c r="AD159" s="36"/>
      <c r="AE159" s="36"/>
      <c r="AR159" s="195" t="s">
        <v>121</v>
      </c>
      <c r="AT159" s="195" t="s">
        <v>116</v>
      </c>
      <c r="AU159" s="195" t="s">
        <v>122</v>
      </c>
      <c r="AY159" s="19" t="s">
        <v>113</v>
      </c>
      <c r="BE159" s="196">
        <f>IF(N159="základní",J159,0)</f>
        <v>0</v>
      </c>
      <c r="BF159" s="196">
        <f>IF(N159="snížená",J159,0)</f>
        <v>0</v>
      </c>
      <c r="BG159" s="196">
        <f>IF(N159="zákl. přenesená",J159,0)</f>
        <v>0</v>
      </c>
      <c r="BH159" s="196">
        <f>IF(N159="sníž. přenesená",J159,0)</f>
        <v>0</v>
      </c>
      <c r="BI159" s="196">
        <f>IF(N159="nulová",J159,0)</f>
        <v>0</v>
      </c>
      <c r="BJ159" s="19" t="s">
        <v>122</v>
      </c>
      <c r="BK159" s="196">
        <f>ROUND(I159*H159,2)</f>
        <v>0</v>
      </c>
      <c r="BL159" s="19" t="s">
        <v>121</v>
      </c>
      <c r="BM159" s="195" t="s">
        <v>243</v>
      </c>
    </row>
    <row r="160" spans="1:65" s="14" customFormat="1" ht="10.199999999999999">
      <c r="B160" s="211"/>
      <c r="C160" s="212"/>
      <c r="D160" s="197" t="s">
        <v>126</v>
      </c>
      <c r="E160" s="213" t="s">
        <v>19</v>
      </c>
      <c r="F160" s="214" t="s">
        <v>244</v>
      </c>
      <c r="G160" s="212"/>
      <c r="H160" s="215">
        <v>67.28</v>
      </c>
      <c r="I160" s="216"/>
      <c r="J160" s="212"/>
      <c r="K160" s="212"/>
      <c r="L160" s="217"/>
      <c r="M160" s="218"/>
      <c r="N160" s="219"/>
      <c r="O160" s="219"/>
      <c r="P160" s="219"/>
      <c r="Q160" s="219"/>
      <c r="R160" s="219"/>
      <c r="S160" s="219"/>
      <c r="T160" s="220"/>
      <c r="AT160" s="221" t="s">
        <v>126</v>
      </c>
      <c r="AU160" s="221" t="s">
        <v>122</v>
      </c>
      <c r="AV160" s="14" t="s">
        <v>122</v>
      </c>
      <c r="AW160" s="14" t="s">
        <v>34</v>
      </c>
      <c r="AX160" s="14" t="s">
        <v>77</v>
      </c>
      <c r="AY160" s="221" t="s">
        <v>113</v>
      </c>
    </row>
    <row r="161" spans="1:65" s="12" customFormat="1" ht="22.8" customHeight="1">
      <c r="B161" s="168"/>
      <c r="C161" s="169"/>
      <c r="D161" s="170" t="s">
        <v>71</v>
      </c>
      <c r="E161" s="182" t="s">
        <v>189</v>
      </c>
      <c r="F161" s="182" t="s">
        <v>245</v>
      </c>
      <c r="G161" s="169"/>
      <c r="H161" s="169"/>
      <c r="I161" s="172"/>
      <c r="J161" s="183">
        <f>BK161</f>
        <v>0</v>
      </c>
      <c r="K161" s="169"/>
      <c r="L161" s="174"/>
      <c r="M161" s="175"/>
      <c r="N161" s="176"/>
      <c r="O161" s="176"/>
      <c r="P161" s="177">
        <f>SUM(P162:P184)</f>
        <v>0</v>
      </c>
      <c r="Q161" s="176"/>
      <c r="R161" s="177">
        <f>SUM(R162:R184)</f>
        <v>0</v>
      </c>
      <c r="S161" s="176"/>
      <c r="T161" s="178">
        <f>SUM(T162:T184)</f>
        <v>0</v>
      </c>
      <c r="AR161" s="179" t="s">
        <v>77</v>
      </c>
      <c r="AT161" s="180" t="s">
        <v>71</v>
      </c>
      <c r="AU161" s="180" t="s">
        <v>77</v>
      </c>
      <c r="AY161" s="179" t="s">
        <v>113</v>
      </c>
      <c r="BK161" s="181">
        <f>SUM(BK162:BK184)</f>
        <v>0</v>
      </c>
    </row>
    <row r="162" spans="1:65" s="2" customFormat="1" ht="21.75" customHeight="1">
      <c r="A162" s="36"/>
      <c r="B162" s="37"/>
      <c r="C162" s="184" t="s">
        <v>246</v>
      </c>
      <c r="D162" s="184" t="s">
        <v>116</v>
      </c>
      <c r="E162" s="185" t="s">
        <v>247</v>
      </c>
      <c r="F162" s="186" t="s">
        <v>248</v>
      </c>
      <c r="G162" s="187" t="s">
        <v>119</v>
      </c>
      <c r="H162" s="188">
        <v>2553.7689999999998</v>
      </c>
      <c r="I162" s="189"/>
      <c r="J162" s="190">
        <f>ROUND(I162*H162,2)</f>
        <v>0</v>
      </c>
      <c r="K162" s="186" t="s">
        <v>120</v>
      </c>
      <c r="L162" s="41"/>
      <c r="M162" s="191" t="s">
        <v>19</v>
      </c>
      <c r="N162" s="192" t="s">
        <v>44</v>
      </c>
      <c r="O162" s="66"/>
      <c r="P162" s="193">
        <f>O162*H162</f>
        <v>0</v>
      </c>
      <c r="Q162" s="193">
        <v>0</v>
      </c>
      <c r="R162" s="193">
        <f>Q162*H162</f>
        <v>0</v>
      </c>
      <c r="S162" s="193">
        <v>0</v>
      </c>
      <c r="T162" s="194">
        <f>S162*H162</f>
        <v>0</v>
      </c>
      <c r="U162" s="36"/>
      <c r="V162" s="36"/>
      <c r="W162" s="36"/>
      <c r="X162" s="36"/>
      <c r="Y162" s="36"/>
      <c r="Z162" s="36"/>
      <c r="AA162" s="36"/>
      <c r="AB162" s="36"/>
      <c r="AC162" s="36"/>
      <c r="AD162" s="36"/>
      <c r="AE162" s="36"/>
      <c r="AR162" s="195" t="s">
        <v>121</v>
      </c>
      <c r="AT162" s="195" t="s">
        <v>116</v>
      </c>
      <c r="AU162" s="195" t="s">
        <v>122</v>
      </c>
      <c r="AY162" s="19" t="s">
        <v>113</v>
      </c>
      <c r="BE162" s="196">
        <f>IF(N162="základní",J162,0)</f>
        <v>0</v>
      </c>
      <c r="BF162" s="196">
        <f>IF(N162="snížená",J162,0)</f>
        <v>0</v>
      </c>
      <c r="BG162" s="196">
        <f>IF(N162="zákl. přenesená",J162,0)</f>
        <v>0</v>
      </c>
      <c r="BH162" s="196">
        <f>IF(N162="sníž. přenesená",J162,0)</f>
        <v>0</v>
      </c>
      <c r="BI162" s="196">
        <f>IF(N162="nulová",J162,0)</f>
        <v>0</v>
      </c>
      <c r="BJ162" s="19" t="s">
        <v>122</v>
      </c>
      <c r="BK162" s="196">
        <f>ROUND(I162*H162,2)</f>
        <v>0</v>
      </c>
      <c r="BL162" s="19" t="s">
        <v>121</v>
      </c>
      <c r="BM162" s="195" t="s">
        <v>249</v>
      </c>
    </row>
    <row r="163" spans="1:65" s="2" customFormat="1" ht="57.6">
      <c r="A163" s="36"/>
      <c r="B163" s="37"/>
      <c r="C163" s="38"/>
      <c r="D163" s="197" t="s">
        <v>124</v>
      </c>
      <c r="E163" s="38"/>
      <c r="F163" s="198" t="s">
        <v>250</v>
      </c>
      <c r="G163" s="38"/>
      <c r="H163" s="38"/>
      <c r="I163" s="105"/>
      <c r="J163" s="38"/>
      <c r="K163" s="38"/>
      <c r="L163" s="41"/>
      <c r="M163" s="199"/>
      <c r="N163" s="200"/>
      <c r="O163" s="66"/>
      <c r="P163" s="66"/>
      <c r="Q163" s="66"/>
      <c r="R163" s="66"/>
      <c r="S163" s="66"/>
      <c r="T163" s="67"/>
      <c r="U163" s="36"/>
      <c r="V163" s="36"/>
      <c r="W163" s="36"/>
      <c r="X163" s="36"/>
      <c r="Y163" s="36"/>
      <c r="Z163" s="36"/>
      <c r="AA163" s="36"/>
      <c r="AB163" s="36"/>
      <c r="AC163" s="36"/>
      <c r="AD163" s="36"/>
      <c r="AE163" s="36"/>
      <c r="AT163" s="19" t="s">
        <v>124</v>
      </c>
      <c r="AU163" s="19" t="s">
        <v>122</v>
      </c>
    </row>
    <row r="164" spans="1:65" s="13" customFormat="1" ht="10.199999999999999">
      <c r="B164" s="201"/>
      <c r="C164" s="202"/>
      <c r="D164" s="197" t="s">
        <v>126</v>
      </c>
      <c r="E164" s="203" t="s">
        <v>19</v>
      </c>
      <c r="F164" s="204" t="s">
        <v>127</v>
      </c>
      <c r="G164" s="202"/>
      <c r="H164" s="203" t="s">
        <v>19</v>
      </c>
      <c r="I164" s="205"/>
      <c r="J164" s="202"/>
      <c r="K164" s="202"/>
      <c r="L164" s="206"/>
      <c r="M164" s="207"/>
      <c r="N164" s="208"/>
      <c r="O164" s="208"/>
      <c r="P164" s="208"/>
      <c r="Q164" s="208"/>
      <c r="R164" s="208"/>
      <c r="S164" s="208"/>
      <c r="T164" s="209"/>
      <c r="AT164" s="210" t="s">
        <v>126</v>
      </c>
      <c r="AU164" s="210" t="s">
        <v>122</v>
      </c>
      <c r="AV164" s="13" t="s">
        <v>77</v>
      </c>
      <c r="AW164" s="13" t="s">
        <v>34</v>
      </c>
      <c r="AX164" s="13" t="s">
        <v>72</v>
      </c>
      <c r="AY164" s="210" t="s">
        <v>113</v>
      </c>
    </row>
    <row r="165" spans="1:65" s="14" customFormat="1" ht="10.199999999999999">
      <c r="B165" s="211"/>
      <c r="C165" s="212"/>
      <c r="D165" s="197" t="s">
        <v>126</v>
      </c>
      <c r="E165" s="213" t="s">
        <v>19</v>
      </c>
      <c r="F165" s="214" t="s">
        <v>251</v>
      </c>
      <c r="G165" s="212"/>
      <c r="H165" s="215">
        <v>883.36099999999999</v>
      </c>
      <c r="I165" s="216"/>
      <c r="J165" s="212"/>
      <c r="K165" s="212"/>
      <c r="L165" s="217"/>
      <c r="M165" s="218"/>
      <c r="N165" s="219"/>
      <c r="O165" s="219"/>
      <c r="P165" s="219"/>
      <c r="Q165" s="219"/>
      <c r="R165" s="219"/>
      <c r="S165" s="219"/>
      <c r="T165" s="220"/>
      <c r="AT165" s="221" t="s">
        <v>126</v>
      </c>
      <c r="AU165" s="221" t="s">
        <v>122</v>
      </c>
      <c r="AV165" s="14" t="s">
        <v>122</v>
      </c>
      <c r="AW165" s="14" t="s">
        <v>34</v>
      </c>
      <c r="AX165" s="14" t="s">
        <v>72</v>
      </c>
      <c r="AY165" s="221" t="s">
        <v>113</v>
      </c>
    </row>
    <row r="166" spans="1:65" s="14" customFormat="1" ht="10.199999999999999">
      <c r="B166" s="211"/>
      <c r="C166" s="212"/>
      <c r="D166" s="197" t="s">
        <v>126</v>
      </c>
      <c r="E166" s="213" t="s">
        <v>19</v>
      </c>
      <c r="F166" s="214" t="s">
        <v>252</v>
      </c>
      <c r="G166" s="212"/>
      <c r="H166" s="215">
        <v>59.52</v>
      </c>
      <c r="I166" s="216"/>
      <c r="J166" s="212"/>
      <c r="K166" s="212"/>
      <c r="L166" s="217"/>
      <c r="M166" s="218"/>
      <c r="N166" s="219"/>
      <c r="O166" s="219"/>
      <c r="P166" s="219"/>
      <c r="Q166" s="219"/>
      <c r="R166" s="219"/>
      <c r="S166" s="219"/>
      <c r="T166" s="220"/>
      <c r="AT166" s="221" t="s">
        <v>126</v>
      </c>
      <c r="AU166" s="221" t="s">
        <v>122</v>
      </c>
      <c r="AV166" s="14" t="s">
        <v>122</v>
      </c>
      <c r="AW166" s="14" t="s">
        <v>34</v>
      </c>
      <c r="AX166" s="14" t="s">
        <v>72</v>
      </c>
      <c r="AY166" s="221" t="s">
        <v>113</v>
      </c>
    </row>
    <row r="167" spans="1:65" s="14" customFormat="1" ht="10.199999999999999">
      <c r="B167" s="211"/>
      <c r="C167" s="212"/>
      <c r="D167" s="197" t="s">
        <v>126</v>
      </c>
      <c r="E167" s="213" t="s">
        <v>19</v>
      </c>
      <c r="F167" s="214" t="s">
        <v>253</v>
      </c>
      <c r="G167" s="212"/>
      <c r="H167" s="215">
        <v>380.96800000000002</v>
      </c>
      <c r="I167" s="216"/>
      <c r="J167" s="212"/>
      <c r="K167" s="212"/>
      <c r="L167" s="217"/>
      <c r="M167" s="218"/>
      <c r="N167" s="219"/>
      <c r="O167" s="219"/>
      <c r="P167" s="219"/>
      <c r="Q167" s="219"/>
      <c r="R167" s="219"/>
      <c r="S167" s="219"/>
      <c r="T167" s="220"/>
      <c r="AT167" s="221" t="s">
        <v>126</v>
      </c>
      <c r="AU167" s="221" t="s">
        <v>122</v>
      </c>
      <c r="AV167" s="14" t="s">
        <v>122</v>
      </c>
      <c r="AW167" s="14" t="s">
        <v>34</v>
      </c>
      <c r="AX167" s="14" t="s">
        <v>72</v>
      </c>
      <c r="AY167" s="221" t="s">
        <v>113</v>
      </c>
    </row>
    <row r="168" spans="1:65" s="14" customFormat="1" ht="10.199999999999999">
      <c r="B168" s="211"/>
      <c r="C168" s="212"/>
      <c r="D168" s="197" t="s">
        <v>126</v>
      </c>
      <c r="E168" s="213" t="s">
        <v>19</v>
      </c>
      <c r="F168" s="214" t="s">
        <v>254</v>
      </c>
      <c r="G168" s="212"/>
      <c r="H168" s="215">
        <v>194.48500000000001</v>
      </c>
      <c r="I168" s="216"/>
      <c r="J168" s="212"/>
      <c r="K168" s="212"/>
      <c r="L168" s="217"/>
      <c r="M168" s="218"/>
      <c r="N168" s="219"/>
      <c r="O168" s="219"/>
      <c r="P168" s="219"/>
      <c r="Q168" s="219"/>
      <c r="R168" s="219"/>
      <c r="S168" s="219"/>
      <c r="T168" s="220"/>
      <c r="AT168" s="221" t="s">
        <v>126</v>
      </c>
      <c r="AU168" s="221" t="s">
        <v>122</v>
      </c>
      <c r="AV168" s="14" t="s">
        <v>122</v>
      </c>
      <c r="AW168" s="14" t="s">
        <v>34</v>
      </c>
      <c r="AX168" s="14" t="s">
        <v>72</v>
      </c>
      <c r="AY168" s="221" t="s">
        <v>113</v>
      </c>
    </row>
    <row r="169" spans="1:65" s="14" customFormat="1" ht="10.199999999999999">
      <c r="B169" s="211"/>
      <c r="C169" s="212"/>
      <c r="D169" s="197" t="s">
        <v>126</v>
      </c>
      <c r="E169" s="213" t="s">
        <v>19</v>
      </c>
      <c r="F169" s="214" t="s">
        <v>255</v>
      </c>
      <c r="G169" s="212"/>
      <c r="H169" s="215">
        <v>193.11799999999999</v>
      </c>
      <c r="I169" s="216"/>
      <c r="J169" s="212"/>
      <c r="K169" s="212"/>
      <c r="L169" s="217"/>
      <c r="M169" s="218"/>
      <c r="N169" s="219"/>
      <c r="O169" s="219"/>
      <c r="P169" s="219"/>
      <c r="Q169" s="219"/>
      <c r="R169" s="219"/>
      <c r="S169" s="219"/>
      <c r="T169" s="220"/>
      <c r="AT169" s="221" t="s">
        <v>126</v>
      </c>
      <c r="AU169" s="221" t="s">
        <v>122</v>
      </c>
      <c r="AV169" s="14" t="s">
        <v>122</v>
      </c>
      <c r="AW169" s="14" t="s">
        <v>34</v>
      </c>
      <c r="AX169" s="14" t="s">
        <v>72</v>
      </c>
      <c r="AY169" s="221" t="s">
        <v>113</v>
      </c>
    </row>
    <row r="170" spans="1:65" s="14" customFormat="1" ht="10.199999999999999">
      <c r="B170" s="211"/>
      <c r="C170" s="212"/>
      <c r="D170" s="197" t="s">
        <v>126</v>
      </c>
      <c r="E170" s="213" t="s">
        <v>19</v>
      </c>
      <c r="F170" s="214" t="s">
        <v>256</v>
      </c>
      <c r="G170" s="212"/>
      <c r="H170" s="215">
        <v>482.91800000000001</v>
      </c>
      <c r="I170" s="216"/>
      <c r="J170" s="212"/>
      <c r="K170" s="212"/>
      <c r="L170" s="217"/>
      <c r="M170" s="218"/>
      <c r="N170" s="219"/>
      <c r="O170" s="219"/>
      <c r="P170" s="219"/>
      <c r="Q170" s="219"/>
      <c r="R170" s="219"/>
      <c r="S170" s="219"/>
      <c r="T170" s="220"/>
      <c r="AT170" s="221" t="s">
        <v>126</v>
      </c>
      <c r="AU170" s="221" t="s">
        <v>122</v>
      </c>
      <c r="AV170" s="14" t="s">
        <v>122</v>
      </c>
      <c r="AW170" s="14" t="s">
        <v>34</v>
      </c>
      <c r="AX170" s="14" t="s">
        <v>72</v>
      </c>
      <c r="AY170" s="221" t="s">
        <v>113</v>
      </c>
    </row>
    <row r="171" spans="1:65" s="14" customFormat="1" ht="10.199999999999999">
      <c r="B171" s="211"/>
      <c r="C171" s="212"/>
      <c r="D171" s="197" t="s">
        <v>126</v>
      </c>
      <c r="E171" s="213" t="s">
        <v>19</v>
      </c>
      <c r="F171" s="214" t="s">
        <v>257</v>
      </c>
      <c r="G171" s="212"/>
      <c r="H171" s="215">
        <v>240.26300000000001</v>
      </c>
      <c r="I171" s="216"/>
      <c r="J171" s="212"/>
      <c r="K171" s="212"/>
      <c r="L171" s="217"/>
      <c r="M171" s="218"/>
      <c r="N171" s="219"/>
      <c r="O171" s="219"/>
      <c r="P171" s="219"/>
      <c r="Q171" s="219"/>
      <c r="R171" s="219"/>
      <c r="S171" s="219"/>
      <c r="T171" s="220"/>
      <c r="AT171" s="221" t="s">
        <v>126</v>
      </c>
      <c r="AU171" s="221" t="s">
        <v>122</v>
      </c>
      <c r="AV171" s="14" t="s">
        <v>122</v>
      </c>
      <c r="AW171" s="14" t="s">
        <v>34</v>
      </c>
      <c r="AX171" s="14" t="s">
        <v>72</v>
      </c>
      <c r="AY171" s="221" t="s">
        <v>113</v>
      </c>
    </row>
    <row r="172" spans="1:65" s="14" customFormat="1" ht="10.199999999999999">
      <c r="B172" s="211"/>
      <c r="C172" s="212"/>
      <c r="D172" s="197" t="s">
        <v>126</v>
      </c>
      <c r="E172" s="213" t="s">
        <v>19</v>
      </c>
      <c r="F172" s="214" t="s">
        <v>258</v>
      </c>
      <c r="G172" s="212"/>
      <c r="H172" s="215">
        <v>119.136</v>
      </c>
      <c r="I172" s="216"/>
      <c r="J172" s="212"/>
      <c r="K172" s="212"/>
      <c r="L172" s="217"/>
      <c r="M172" s="218"/>
      <c r="N172" s="219"/>
      <c r="O172" s="219"/>
      <c r="P172" s="219"/>
      <c r="Q172" s="219"/>
      <c r="R172" s="219"/>
      <c r="S172" s="219"/>
      <c r="T172" s="220"/>
      <c r="AT172" s="221" t="s">
        <v>126</v>
      </c>
      <c r="AU172" s="221" t="s">
        <v>122</v>
      </c>
      <c r="AV172" s="14" t="s">
        <v>122</v>
      </c>
      <c r="AW172" s="14" t="s">
        <v>34</v>
      </c>
      <c r="AX172" s="14" t="s">
        <v>72</v>
      </c>
      <c r="AY172" s="221" t="s">
        <v>113</v>
      </c>
    </row>
    <row r="173" spans="1:65" s="15" customFormat="1" ht="10.199999999999999">
      <c r="B173" s="222"/>
      <c r="C173" s="223"/>
      <c r="D173" s="197" t="s">
        <v>126</v>
      </c>
      <c r="E173" s="224" t="s">
        <v>19</v>
      </c>
      <c r="F173" s="225" t="s">
        <v>134</v>
      </c>
      <c r="G173" s="223"/>
      <c r="H173" s="226">
        <v>2553.7689999999998</v>
      </c>
      <c r="I173" s="227"/>
      <c r="J173" s="223"/>
      <c r="K173" s="223"/>
      <c r="L173" s="228"/>
      <c r="M173" s="229"/>
      <c r="N173" s="230"/>
      <c r="O173" s="230"/>
      <c r="P173" s="230"/>
      <c r="Q173" s="230"/>
      <c r="R173" s="230"/>
      <c r="S173" s="230"/>
      <c r="T173" s="231"/>
      <c r="AT173" s="232" t="s">
        <v>126</v>
      </c>
      <c r="AU173" s="232" t="s">
        <v>122</v>
      </c>
      <c r="AV173" s="15" t="s">
        <v>121</v>
      </c>
      <c r="AW173" s="15" t="s">
        <v>34</v>
      </c>
      <c r="AX173" s="15" t="s">
        <v>77</v>
      </c>
      <c r="AY173" s="232" t="s">
        <v>113</v>
      </c>
    </row>
    <row r="174" spans="1:65" s="2" customFormat="1" ht="21.75" customHeight="1">
      <c r="A174" s="36"/>
      <c r="B174" s="37"/>
      <c r="C174" s="184" t="s">
        <v>259</v>
      </c>
      <c r="D174" s="184" t="s">
        <v>116</v>
      </c>
      <c r="E174" s="185" t="s">
        <v>260</v>
      </c>
      <c r="F174" s="186" t="s">
        <v>261</v>
      </c>
      <c r="G174" s="187" t="s">
        <v>119</v>
      </c>
      <c r="H174" s="188">
        <v>153226.14000000001</v>
      </c>
      <c r="I174" s="189"/>
      <c r="J174" s="190">
        <f>ROUND(I174*H174,2)</f>
        <v>0</v>
      </c>
      <c r="K174" s="186" t="s">
        <v>120</v>
      </c>
      <c r="L174" s="41"/>
      <c r="M174" s="191" t="s">
        <v>19</v>
      </c>
      <c r="N174" s="192" t="s">
        <v>44</v>
      </c>
      <c r="O174" s="66"/>
      <c r="P174" s="193">
        <f>O174*H174</f>
        <v>0</v>
      </c>
      <c r="Q174" s="193">
        <v>0</v>
      </c>
      <c r="R174" s="193">
        <f>Q174*H174</f>
        <v>0</v>
      </c>
      <c r="S174" s="193">
        <v>0</v>
      </c>
      <c r="T174" s="194">
        <f>S174*H174</f>
        <v>0</v>
      </c>
      <c r="U174" s="36"/>
      <c r="V174" s="36"/>
      <c r="W174" s="36"/>
      <c r="X174" s="36"/>
      <c r="Y174" s="36"/>
      <c r="Z174" s="36"/>
      <c r="AA174" s="36"/>
      <c r="AB174" s="36"/>
      <c r="AC174" s="36"/>
      <c r="AD174" s="36"/>
      <c r="AE174" s="36"/>
      <c r="AR174" s="195" t="s">
        <v>121</v>
      </c>
      <c r="AT174" s="195" t="s">
        <v>116</v>
      </c>
      <c r="AU174" s="195" t="s">
        <v>122</v>
      </c>
      <c r="AY174" s="19" t="s">
        <v>113</v>
      </c>
      <c r="BE174" s="196">
        <f>IF(N174="základní",J174,0)</f>
        <v>0</v>
      </c>
      <c r="BF174" s="196">
        <f>IF(N174="snížená",J174,0)</f>
        <v>0</v>
      </c>
      <c r="BG174" s="196">
        <f>IF(N174="zákl. přenesená",J174,0)</f>
        <v>0</v>
      </c>
      <c r="BH174" s="196">
        <f>IF(N174="sníž. přenesená",J174,0)</f>
        <v>0</v>
      </c>
      <c r="BI174" s="196">
        <f>IF(N174="nulová",J174,0)</f>
        <v>0</v>
      </c>
      <c r="BJ174" s="19" t="s">
        <v>122</v>
      </c>
      <c r="BK174" s="196">
        <f>ROUND(I174*H174,2)</f>
        <v>0</v>
      </c>
      <c r="BL174" s="19" t="s">
        <v>121</v>
      </c>
      <c r="BM174" s="195" t="s">
        <v>262</v>
      </c>
    </row>
    <row r="175" spans="1:65" s="2" customFormat="1" ht="57.6">
      <c r="A175" s="36"/>
      <c r="B175" s="37"/>
      <c r="C175" s="38"/>
      <c r="D175" s="197" t="s">
        <v>124</v>
      </c>
      <c r="E175" s="38"/>
      <c r="F175" s="198" t="s">
        <v>250</v>
      </c>
      <c r="G175" s="38"/>
      <c r="H175" s="38"/>
      <c r="I175" s="105"/>
      <c r="J175" s="38"/>
      <c r="K175" s="38"/>
      <c r="L175" s="41"/>
      <c r="M175" s="199"/>
      <c r="N175" s="200"/>
      <c r="O175" s="66"/>
      <c r="P175" s="66"/>
      <c r="Q175" s="66"/>
      <c r="R175" s="66"/>
      <c r="S175" s="66"/>
      <c r="T175" s="67"/>
      <c r="U175" s="36"/>
      <c r="V175" s="36"/>
      <c r="W175" s="36"/>
      <c r="X175" s="36"/>
      <c r="Y175" s="36"/>
      <c r="Z175" s="36"/>
      <c r="AA175" s="36"/>
      <c r="AB175" s="36"/>
      <c r="AC175" s="36"/>
      <c r="AD175" s="36"/>
      <c r="AE175" s="36"/>
      <c r="AT175" s="19" t="s">
        <v>124</v>
      </c>
      <c r="AU175" s="19" t="s">
        <v>122</v>
      </c>
    </row>
    <row r="176" spans="1:65" s="13" customFormat="1" ht="10.199999999999999">
      <c r="B176" s="201"/>
      <c r="C176" s="202"/>
      <c r="D176" s="197" t="s">
        <v>126</v>
      </c>
      <c r="E176" s="203" t="s">
        <v>19</v>
      </c>
      <c r="F176" s="204" t="s">
        <v>263</v>
      </c>
      <c r="G176" s="202"/>
      <c r="H176" s="203" t="s">
        <v>19</v>
      </c>
      <c r="I176" s="205"/>
      <c r="J176" s="202"/>
      <c r="K176" s="202"/>
      <c r="L176" s="206"/>
      <c r="M176" s="207"/>
      <c r="N176" s="208"/>
      <c r="O176" s="208"/>
      <c r="P176" s="208"/>
      <c r="Q176" s="208"/>
      <c r="R176" s="208"/>
      <c r="S176" s="208"/>
      <c r="T176" s="209"/>
      <c r="AT176" s="210" t="s">
        <v>126</v>
      </c>
      <c r="AU176" s="210" t="s">
        <v>122</v>
      </c>
      <c r="AV176" s="13" t="s">
        <v>77</v>
      </c>
      <c r="AW176" s="13" t="s">
        <v>34</v>
      </c>
      <c r="AX176" s="13" t="s">
        <v>72</v>
      </c>
      <c r="AY176" s="210" t="s">
        <v>113</v>
      </c>
    </row>
    <row r="177" spans="1:65" s="14" customFormat="1" ht="10.199999999999999">
      <c r="B177" s="211"/>
      <c r="C177" s="212"/>
      <c r="D177" s="197" t="s">
        <v>126</v>
      </c>
      <c r="E177" s="213" t="s">
        <v>19</v>
      </c>
      <c r="F177" s="214" t="s">
        <v>264</v>
      </c>
      <c r="G177" s="212"/>
      <c r="H177" s="215">
        <v>153226.14000000001</v>
      </c>
      <c r="I177" s="216"/>
      <c r="J177" s="212"/>
      <c r="K177" s="212"/>
      <c r="L177" s="217"/>
      <c r="M177" s="218"/>
      <c r="N177" s="219"/>
      <c r="O177" s="219"/>
      <c r="P177" s="219"/>
      <c r="Q177" s="219"/>
      <c r="R177" s="219"/>
      <c r="S177" s="219"/>
      <c r="T177" s="220"/>
      <c r="AT177" s="221" t="s">
        <v>126</v>
      </c>
      <c r="AU177" s="221" t="s">
        <v>122</v>
      </c>
      <c r="AV177" s="14" t="s">
        <v>122</v>
      </c>
      <c r="AW177" s="14" t="s">
        <v>34</v>
      </c>
      <c r="AX177" s="14" t="s">
        <v>77</v>
      </c>
      <c r="AY177" s="221" t="s">
        <v>113</v>
      </c>
    </row>
    <row r="178" spans="1:65" s="2" customFormat="1" ht="21.75" customHeight="1">
      <c r="A178" s="36"/>
      <c r="B178" s="37"/>
      <c r="C178" s="184" t="s">
        <v>7</v>
      </c>
      <c r="D178" s="184" t="s">
        <v>116</v>
      </c>
      <c r="E178" s="185" t="s">
        <v>265</v>
      </c>
      <c r="F178" s="186" t="s">
        <v>266</v>
      </c>
      <c r="G178" s="187" t="s">
        <v>119</v>
      </c>
      <c r="H178" s="188">
        <v>2553.7689999999998</v>
      </c>
      <c r="I178" s="189"/>
      <c r="J178" s="190">
        <f>ROUND(I178*H178,2)</f>
        <v>0</v>
      </c>
      <c r="K178" s="186" t="s">
        <v>120</v>
      </c>
      <c r="L178" s="41"/>
      <c r="M178" s="191" t="s">
        <v>19</v>
      </c>
      <c r="N178" s="192" t="s">
        <v>44</v>
      </c>
      <c r="O178" s="66"/>
      <c r="P178" s="193">
        <f>O178*H178</f>
        <v>0</v>
      </c>
      <c r="Q178" s="193">
        <v>0</v>
      </c>
      <c r="R178" s="193">
        <f>Q178*H178</f>
        <v>0</v>
      </c>
      <c r="S178" s="193">
        <v>0</v>
      </c>
      <c r="T178" s="194">
        <f>S178*H178</f>
        <v>0</v>
      </c>
      <c r="U178" s="36"/>
      <c r="V178" s="36"/>
      <c r="W178" s="36"/>
      <c r="X178" s="36"/>
      <c r="Y178" s="36"/>
      <c r="Z178" s="36"/>
      <c r="AA178" s="36"/>
      <c r="AB178" s="36"/>
      <c r="AC178" s="36"/>
      <c r="AD178" s="36"/>
      <c r="AE178" s="36"/>
      <c r="AR178" s="195" t="s">
        <v>121</v>
      </c>
      <c r="AT178" s="195" t="s">
        <v>116</v>
      </c>
      <c r="AU178" s="195" t="s">
        <v>122</v>
      </c>
      <c r="AY178" s="19" t="s">
        <v>113</v>
      </c>
      <c r="BE178" s="196">
        <f>IF(N178="základní",J178,0)</f>
        <v>0</v>
      </c>
      <c r="BF178" s="196">
        <f>IF(N178="snížená",J178,0)</f>
        <v>0</v>
      </c>
      <c r="BG178" s="196">
        <f>IF(N178="zákl. přenesená",J178,0)</f>
        <v>0</v>
      </c>
      <c r="BH178" s="196">
        <f>IF(N178="sníž. přenesená",J178,0)</f>
        <v>0</v>
      </c>
      <c r="BI178" s="196">
        <f>IF(N178="nulová",J178,0)</f>
        <v>0</v>
      </c>
      <c r="BJ178" s="19" t="s">
        <v>122</v>
      </c>
      <c r="BK178" s="196">
        <f>ROUND(I178*H178,2)</f>
        <v>0</v>
      </c>
      <c r="BL178" s="19" t="s">
        <v>121</v>
      </c>
      <c r="BM178" s="195" t="s">
        <v>267</v>
      </c>
    </row>
    <row r="179" spans="1:65" s="2" customFormat="1" ht="28.8">
      <c r="A179" s="36"/>
      <c r="B179" s="37"/>
      <c r="C179" s="38"/>
      <c r="D179" s="197" t="s">
        <v>124</v>
      </c>
      <c r="E179" s="38"/>
      <c r="F179" s="198" t="s">
        <v>268</v>
      </c>
      <c r="G179" s="38"/>
      <c r="H179" s="38"/>
      <c r="I179" s="105"/>
      <c r="J179" s="38"/>
      <c r="K179" s="38"/>
      <c r="L179" s="41"/>
      <c r="M179" s="199"/>
      <c r="N179" s="200"/>
      <c r="O179" s="66"/>
      <c r="P179" s="66"/>
      <c r="Q179" s="66"/>
      <c r="R179" s="66"/>
      <c r="S179" s="66"/>
      <c r="T179" s="67"/>
      <c r="U179" s="36"/>
      <c r="V179" s="36"/>
      <c r="W179" s="36"/>
      <c r="X179" s="36"/>
      <c r="Y179" s="36"/>
      <c r="Z179" s="36"/>
      <c r="AA179" s="36"/>
      <c r="AB179" s="36"/>
      <c r="AC179" s="36"/>
      <c r="AD179" s="36"/>
      <c r="AE179" s="36"/>
      <c r="AT179" s="19" t="s">
        <v>124</v>
      </c>
      <c r="AU179" s="19" t="s">
        <v>122</v>
      </c>
    </row>
    <row r="180" spans="1:65" s="2" customFormat="1" ht="16.5" customHeight="1">
      <c r="A180" s="36"/>
      <c r="B180" s="37"/>
      <c r="C180" s="184" t="s">
        <v>269</v>
      </c>
      <c r="D180" s="184" t="s">
        <v>116</v>
      </c>
      <c r="E180" s="185" t="s">
        <v>270</v>
      </c>
      <c r="F180" s="186" t="s">
        <v>271</v>
      </c>
      <c r="G180" s="187" t="s">
        <v>119</v>
      </c>
      <c r="H180" s="188">
        <v>2553.7689999999998</v>
      </c>
      <c r="I180" s="189"/>
      <c r="J180" s="190">
        <f>ROUND(I180*H180,2)</f>
        <v>0</v>
      </c>
      <c r="K180" s="186" t="s">
        <v>120</v>
      </c>
      <c r="L180" s="41"/>
      <c r="M180" s="191" t="s">
        <v>19</v>
      </c>
      <c r="N180" s="192" t="s">
        <v>44</v>
      </c>
      <c r="O180" s="66"/>
      <c r="P180" s="193">
        <f>O180*H180</f>
        <v>0</v>
      </c>
      <c r="Q180" s="193">
        <v>0</v>
      </c>
      <c r="R180" s="193">
        <f>Q180*H180</f>
        <v>0</v>
      </c>
      <c r="S180" s="193">
        <v>0</v>
      </c>
      <c r="T180" s="194">
        <f>S180*H180</f>
        <v>0</v>
      </c>
      <c r="U180" s="36"/>
      <c r="V180" s="36"/>
      <c r="W180" s="36"/>
      <c r="X180" s="36"/>
      <c r="Y180" s="36"/>
      <c r="Z180" s="36"/>
      <c r="AA180" s="36"/>
      <c r="AB180" s="36"/>
      <c r="AC180" s="36"/>
      <c r="AD180" s="36"/>
      <c r="AE180" s="36"/>
      <c r="AR180" s="195" t="s">
        <v>121</v>
      </c>
      <c r="AT180" s="195" t="s">
        <v>116</v>
      </c>
      <c r="AU180" s="195" t="s">
        <v>122</v>
      </c>
      <c r="AY180" s="19" t="s">
        <v>113</v>
      </c>
      <c r="BE180" s="196">
        <f>IF(N180="základní",J180,0)</f>
        <v>0</v>
      </c>
      <c r="BF180" s="196">
        <f>IF(N180="snížená",J180,0)</f>
        <v>0</v>
      </c>
      <c r="BG180" s="196">
        <f>IF(N180="zákl. přenesená",J180,0)</f>
        <v>0</v>
      </c>
      <c r="BH180" s="196">
        <f>IF(N180="sníž. přenesená",J180,0)</f>
        <v>0</v>
      </c>
      <c r="BI180" s="196">
        <f>IF(N180="nulová",J180,0)</f>
        <v>0</v>
      </c>
      <c r="BJ180" s="19" t="s">
        <v>122</v>
      </c>
      <c r="BK180" s="196">
        <f>ROUND(I180*H180,2)</f>
        <v>0</v>
      </c>
      <c r="BL180" s="19" t="s">
        <v>121</v>
      </c>
      <c r="BM180" s="195" t="s">
        <v>272</v>
      </c>
    </row>
    <row r="181" spans="1:65" s="2" customFormat="1" ht="38.4">
      <c r="A181" s="36"/>
      <c r="B181" s="37"/>
      <c r="C181" s="38"/>
      <c r="D181" s="197" t="s">
        <v>124</v>
      </c>
      <c r="E181" s="38"/>
      <c r="F181" s="198" t="s">
        <v>273</v>
      </c>
      <c r="G181" s="38"/>
      <c r="H181" s="38"/>
      <c r="I181" s="105"/>
      <c r="J181" s="38"/>
      <c r="K181" s="38"/>
      <c r="L181" s="41"/>
      <c r="M181" s="199"/>
      <c r="N181" s="200"/>
      <c r="O181" s="66"/>
      <c r="P181" s="66"/>
      <c r="Q181" s="66"/>
      <c r="R181" s="66"/>
      <c r="S181" s="66"/>
      <c r="T181" s="67"/>
      <c r="U181" s="36"/>
      <c r="V181" s="36"/>
      <c r="W181" s="36"/>
      <c r="X181" s="36"/>
      <c r="Y181" s="36"/>
      <c r="Z181" s="36"/>
      <c r="AA181" s="36"/>
      <c r="AB181" s="36"/>
      <c r="AC181" s="36"/>
      <c r="AD181" s="36"/>
      <c r="AE181" s="36"/>
      <c r="AT181" s="19" t="s">
        <v>124</v>
      </c>
      <c r="AU181" s="19" t="s">
        <v>122</v>
      </c>
    </row>
    <row r="182" spans="1:65" s="2" customFormat="1" ht="16.5" customHeight="1">
      <c r="A182" s="36"/>
      <c r="B182" s="37"/>
      <c r="C182" s="184" t="s">
        <v>274</v>
      </c>
      <c r="D182" s="184" t="s">
        <v>116</v>
      </c>
      <c r="E182" s="185" t="s">
        <v>275</v>
      </c>
      <c r="F182" s="186" t="s">
        <v>276</v>
      </c>
      <c r="G182" s="187" t="s">
        <v>119</v>
      </c>
      <c r="H182" s="188">
        <v>153226.14000000001</v>
      </c>
      <c r="I182" s="189"/>
      <c r="J182" s="190">
        <f>ROUND(I182*H182,2)</f>
        <v>0</v>
      </c>
      <c r="K182" s="186" t="s">
        <v>120</v>
      </c>
      <c r="L182" s="41"/>
      <c r="M182" s="191" t="s">
        <v>19</v>
      </c>
      <c r="N182" s="192" t="s">
        <v>44</v>
      </c>
      <c r="O182" s="66"/>
      <c r="P182" s="193">
        <f>O182*H182</f>
        <v>0</v>
      </c>
      <c r="Q182" s="193">
        <v>0</v>
      </c>
      <c r="R182" s="193">
        <f>Q182*H182</f>
        <v>0</v>
      </c>
      <c r="S182" s="193">
        <v>0</v>
      </c>
      <c r="T182" s="194">
        <f>S182*H182</f>
        <v>0</v>
      </c>
      <c r="U182" s="36"/>
      <c r="V182" s="36"/>
      <c r="W182" s="36"/>
      <c r="X182" s="36"/>
      <c r="Y182" s="36"/>
      <c r="Z182" s="36"/>
      <c r="AA182" s="36"/>
      <c r="AB182" s="36"/>
      <c r="AC182" s="36"/>
      <c r="AD182" s="36"/>
      <c r="AE182" s="36"/>
      <c r="AR182" s="195" t="s">
        <v>121</v>
      </c>
      <c r="AT182" s="195" t="s">
        <v>116</v>
      </c>
      <c r="AU182" s="195" t="s">
        <v>122</v>
      </c>
      <c r="AY182" s="19" t="s">
        <v>113</v>
      </c>
      <c r="BE182" s="196">
        <f>IF(N182="základní",J182,0)</f>
        <v>0</v>
      </c>
      <c r="BF182" s="196">
        <f>IF(N182="snížená",J182,0)</f>
        <v>0</v>
      </c>
      <c r="BG182" s="196">
        <f>IF(N182="zákl. přenesená",J182,0)</f>
        <v>0</v>
      </c>
      <c r="BH182" s="196">
        <f>IF(N182="sníž. přenesená",J182,0)</f>
        <v>0</v>
      </c>
      <c r="BI182" s="196">
        <f>IF(N182="nulová",J182,0)</f>
        <v>0</v>
      </c>
      <c r="BJ182" s="19" t="s">
        <v>122</v>
      </c>
      <c r="BK182" s="196">
        <f>ROUND(I182*H182,2)</f>
        <v>0</v>
      </c>
      <c r="BL182" s="19" t="s">
        <v>121</v>
      </c>
      <c r="BM182" s="195" t="s">
        <v>277</v>
      </c>
    </row>
    <row r="183" spans="1:65" s="2" customFormat="1" ht="38.4">
      <c r="A183" s="36"/>
      <c r="B183" s="37"/>
      <c r="C183" s="38"/>
      <c r="D183" s="197" t="s">
        <v>124</v>
      </c>
      <c r="E183" s="38"/>
      <c r="F183" s="198" t="s">
        <v>273</v>
      </c>
      <c r="G183" s="38"/>
      <c r="H183" s="38"/>
      <c r="I183" s="105"/>
      <c r="J183" s="38"/>
      <c r="K183" s="38"/>
      <c r="L183" s="41"/>
      <c r="M183" s="199"/>
      <c r="N183" s="200"/>
      <c r="O183" s="66"/>
      <c r="P183" s="66"/>
      <c r="Q183" s="66"/>
      <c r="R183" s="66"/>
      <c r="S183" s="66"/>
      <c r="T183" s="67"/>
      <c r="U183" s="36"/>
      <c r="V183" s="36"/>
      <c r="W183" s="36"/>
      <c r="X183" s="36"/>
      <c r="Y183" s="36"/>
      <c r="Z183" s="36"/>
      <c r="AA183" s="36"/>
      <c r="AB183" s="36"/>
      <c r="AC183" s="36"/>
      <c r="AD183" s="36"/>
      <c r="AE183" s="36"/>
      <c r="AT183" s="19" t="s">
        <v>124</v>
      </c>
      <c r="AU183" s="19" t="s">
        <v>122</v>
      </c>
    </row>
    <row r="184" spans="1:65" s="2" customFormat="1" ht="16.5" customHeight="1">
      <c r="A184" s="36"/>
      <c r="B184" s="37"/>
      <c r="C184" s="184" t="s">
        <v>278</v>
      </c>
      <c r="D184" s="184" t="s">
        <v>116</v>
      </c>
      <c r="E184" s="185" t="s">
        <v>279</v>
      </c>
      <c r="F184" s="186" t="s">
        <v>280</v>
      </c>
      <c r="G184" s="187" t="s">
        <v>119</v>
      </c>
      <c r="H184" s="188">
        <v>2553.7689999999998</v>
      </c>
      <c r="I184" s="189"/>
      <c r="J184" s="190">
        <f>ROUND(I184*H184,2)</f>
        <v>0</v>
      </c>
      <c r="K184" s="186" t="s">
        <v>120</v>
      </c>
      <c r="L184" s="41"/>
      <c r="M184" s="191" t="s">
        <v>19</v>
      </c>
      <c r="N184" s="192" t="s">
        <v>44</v>
      </c>
      <c r="O184" s="66"/>
      <c r="P184" s="193">
        <f>O184*H184</f>
        <v>0</v>
      </c>
      <c r="Q184" s="193">
        <v>0</v>
      </c>
      <c r="R184" s="193">
        <f>Q184*H184</f>
        <v>0</v>
      </c>
      <c r="S184" s="193">
        <v>0</v>
      </c>
      <c r="T184" s="194">
        <f>S184*H184</f>
        <v>0</v>
      </c>
      <c r="U184" s="36"/>
      <c r="V184" s="36"/>
      <c r="W184" s="36"/>
      <c r="X184" s="36"/>
      <c r="Y184" s="36"/>
      <c r="Z184" s="36"/>
      <c r="AA184" s="36"/>
      <c r="AB184" s="36"/>
      <c r="AC184" s="36"/>
      <c r="AD184" s="36"/>
      <c r="AE184" s="36"/>
      <c r="AR184" s="195" t="s">
        <v>121</v>
      </c>
      <c r="AT184" s="195" t="s">
        <v>116</v>
      </c>
      <c r="AU184" s="195" t="s">
        <v>122</v>
      </c>
      <c r="AY184" s="19" t="s">
        <v>113</v>
      </c>
      <c r="BE184" s="196">
        <f>IF(N184="základní",J184,0)</f>
        <v>0</v>
      </c>
      <c r="BF184" s="196">
        <f>IF(N184="snížená",J184,0)</f>
        <v>0</v>
      </c>
      <c r="BG184" s="196">
        <f>IF(N184="zákl. přenesená",J184,0)</f>
        <v>0</v>
      </c>
      <c r="BH184" s="196">
        <f>IF(N184="sníž. přenesená",J184,0)</f>
        <v>0</v>
      </c>
      <c r="BI184" s="196">
        <f>IF(N184="nulová",J184,0)</f>
        <v>0</v>
      </c>
      <c r="BJ184" s="19" t="s">
        <v>122</v>
      </c>
      <c r="BK184" s="196">
        <f>ROUND(I184*H184,2)</f>
        <v>0</v>
      </c>
      <c r="BL184" s="19" t="s">
        <v>121</v>
      </c>
      <c r="BM184" s="195" t="s">
        <v>281</v>
      </c>
    </row>
    <row r="185" spans="1:65" s="12" customFormat="1" ht="22.8" customHeight="1">
      <c r="B185" s="168"/>
      <c r="C185" s="169"/>
      <c r="D185" s="170" t="s">
        <v>71</v>
      </c>
      <c r="E185" s="182" t="s">
        <v>282</v>
      </c>
      <c r="F185" s="182" t="s">
        <v>283</v>
      </c>
      <c r="G185" s="169"/>
      <c r="H185" s="169"/>
      <c r="I185" s="172"/>
      <c r="J185" s="183">
        <f>BK185</f>
        <v>0</v>
      </c>
      <c r="K185" s="169"/>
      <c r="L185" s="174"/>
      <c r="M185" s="175"/>
      <c r="N185" s="176"/>
      <c r="O185" s="176"/>
      <c r="P185" s="177">
        <f>SUM(P186:P206)</f>
        <v>0</v>
      </c>
      <c r="Q185" s="176"/>
      <c r="R185" s="177">
        <f>SUM(R186:R206)</f>
        <v>0</v>
      </c>
      <c r="S185" s="176"/>
      <c r="T185" s="178">
        <f>SUM(T186:T206)</f>
        <v>0</v>
      </c>
      <c r="AR185" s="179" t="s">
        <v>77</v>
      </c>
      <c r="AT185" s="180" t="s">
        <v>71</v>
      </c>
      <c r="AU185" s="180" t="s">
        <v>77</v>
      </c>
      <c r="AY185" s="179" t="s">
        <v>113</v>
      </c>
      <c r="BK185" s="181">
        <f>SUM(BK186:BK206)</f>
        <v>0</v>
      </c>
    </row>
    <row r="186" spans="1:65" s="2" customFormat="1" ht="21.75" customHeight="1">
      <c r="A186" s="36"/>
      <c r="B186" s="37"/>
      <c r="C186" s="184" t="s">
        <v>284</v>
      </c>
      <c r="D186" s="184" t="s">
        <v>116</v>
      </c>
      <c r="E186" s="185" t="s">
        <v>285</v>
      </c>
      <c r="F186" s="186" t="s">
        <v>286</v>
      </c>
      <c r="G186" s="187" t="s">
        <v>287</v>
      </c>
      <c r="H186" s="188">
        <v>29.01</v>
      </c>
      <c r="I186" s="189"/>
      <c r="J186" s="190">
        <f>ROUND(I186*H186,2)</f>
        <v>0</v>
      </c>
      <c r="K186" s="186" t="s">
        <v>120</v>
      </c>
      <c r="L186" s="41"/>
      <c r="M186" s="191" t="s">
        <v>19</v>
      </c>
      <c r="N186" s="192" t="s">
        <v>44</v>
      </c>
      <c r="O186" s="66"/>
      <c r="P186" s="193">
        <f>O186*H186</f>
        <v>0</v>
      </c>
      <c r="Q186" s="193">
        <v>0</v>
      </c>
      <c r="R186" s="193">
        <f>Q186*H186</f>
        <v>0</v>
      </c>
      <c r="S186" s="193">
        <v>0</v>
      </c>
      <c r="T186" s="194">
        <f>S186*H186</f>
        <v>0</v>
      </c>
      <c r="U186" s="36"/>
      <c r="V186" s="36"/>
      <c r="W186" s="36"/>
      <c r="X186" s="36"/>
      <c r="Y186" s="36"/>
      <c r="Z186" s="36"/>
      <c r="AA186" s="36"/>
      <c r="AB186" s="36"/>
      <c r="AC186" s="36"/>
      <c r="AD186" s="36"/>
      <c r="AE186" s="36"/>
      <c r="AR186" s="195" t="s">
        <v>121</v>
      </c>
      <c r="AT186" s="195" t="s">
        <v>116</v>
      </c>
      <c r="AU186" s="195" t="s">
        <v>122</v>
      </c>
      <c r="AY186" s="19" t="s">
        <v>113</v>
      </c>
      <c r="BE186" s="196">
        <f>IF(N186="základní",J186,0)</f>
        <v>0</v>
      </c>
      <c r="BF186" s="196">
        <f>IF(N186="snížená",J186,0)</f>
        <v>0</v>
      </c>
      <c r="BG186" s="196">
        <f>IF(N186="zákl. přenesená",J186,0)</f>
        <v>0</v>
      </c>
      <c r="BH186" s="196">
        <f>IF(N186="sníž. přenesená",J186,0)</f>
        <v>0</v>
      </c>
      <c r="BI186" s="196">
        <f>IF(N186="nulová",J186,0)</f>
        <v>0</v>
      </c>
      <c r="BJ186" s="19" t="s">
        <v>122</v>
      </c>
      <c r="BK186" s="196">
        <f>ROUND(I186*H186,2)</f>
        <v>0</v>
      </c>
      <c r="BL186" s="19" t="s">
        <v>121</v>
      </c>
      <c r="BM186" s="195" t="s">
        <v>288</v>
      </c>
    </row>
    <row r="187" spans="1:65" s="2" customFormat="1" ht="57.6">
      <c r="A187" s="36"/>
      <c r="B187" s="37"/>
      <c r="C187" s="38"/>
      <c r="D187" s="197" t="s">
        <v>124</v>
      </c>
      <c r="E187" s="38"/>
      <c r="F187" s="198" t="s">
        <v>289</v>
      </c>
      <c r="G187" s="38"/>
      <c r="H187" s="38"/>
      <c r="I187" s="105"/>
      <c r="J187" s="38"/>
      <c r="K187" s="38"/>
      <c r="L187" s="41"/>
      <c r="M187" s="199"/>
      <c r="N187" s="200"/>
      <c r="O187" s="66"/>
      <c r="P187" s="66"/>
      <c r="Q187" s="66"/>
      <c r="R187" s="66"/>
      <c r="S187" s="66"/>
      <c r="T187" s="67"/>
      <c r="U187" s="36"/>
      <c r="V187" s="36"/>
      <c r="W187" s="36"/>
      <c r="X187" s="36"/>
      <c r="Y187" s="36"/>
      <c r="Z187" s="36"/>
      <c r="AA187" s="36"/>
      <c r="AB187" s="36"/>
      <c r="AC187" s="36"/>
      <c r="AD187" s="36"/>
      <c r="AE187" s="36"/>
      <c r="AT187" s="19" t="s">
        <v>124</v>
      </c>
      <c r="AU187" s="19" t="s">
        <v>122</v>
      </c>
    </row>
    <row r="188" spans="1:65" s="2" customFormat="1" ht="19.2">
      <c r="A188" s="36"/>
      <c r="B188" s="37"/>
      <c r="C188" s="38"/>
      <c r="D188" s="197" t="s">
        <v>225</v>
      </c>
      <c r="E188" s="38"/>
      <c r="F188" s="198" t="s">
        <v>290</v>
      </c>
      <c r="G188" s="38"/>
      <c r="H188" s="38"/>
      <c r="I188" s="105"/>
      <c r="J188" s="38"/>
      <c r="K188" s="38"/>
      <c r="L188" s="41"/>
      <c r="M188" s="199"/>
      <c r="N188" s="200"/>
      <c r="O188" s="66"/>
      <c r="P188" s="66"/>
      <c r="Q188" s="66"/>
      <c r="R188" s="66"/>
      <c r="S188" s="66"/>
      <c r="T188" s="67"/>
      <c r="U188" s="36"/>
      <c r="V188" s="36"/>
      <c r="W188" s="36"/>
      <c r="X188" s="36"/>
      <c r="Y188" s="36"/>
      <c r="Z188" s="36"/>
      <c r="AA188" s="36"/>
      <c r="AB188" s="36"/>
      <c r="AC188" s="36"/>
      <c r="AD188" s="36"/>
      <c r="AE188" s="36"/>
      <c r="AT188" s="19" t="s">
        <v>225</v>
      </c>
      <c r="AU188" s="19" t="s">
        <v>122</v>
      </c>
    </row>
    <row r="189" spans="1:65" s="2" customFormat="1" ht="33" customHeight="1">
      <c r="A189" s="36"/>
      <c r="B189" s="37"/>
      <c r="C189" s="184" t="s">
        <v>291</v>
      </c>
      <c r="D189" s="184" t="s">
        <v>116</v>
      </c>
      <c r="E189" s="185" t="s">
        <v>292</v>
      </c>
      <c r="F189" s="186" t="s">
        <v>293</v>
      </c>
      <c r="G189" s="187" t="s">
        <v>287</v>
      </c>
      <c r="H189" s="188">
        <v>29.01</v>
      </c>
      <c r="I189" s="189"/>
      <c r="J189" s="190">
        <f>ROUND(I189*H189,2)</f>
        <v>0</v>
      </c>
      <c r="K189" s="186" t="s">
        <v>120</v>
      </c>
      <c r="L189" s="41"/>
      <c r="M189" s="191" t="s">
        <v>19</v>
      </c>
      <c r="N189" s="192" t="s">
        <v>44</v>
      </c>
      <c r="O189" s="66"/>
      <c r="P189" s="193">
        <f>O189*H189</f>
        <v>0</v>
      </c>
      <c r="Q189" s="193">
        <v>0</v>
      </c>
      <c r="R189" s="193">
        <f>Q189*H189</f>
        <v>0</v>
      </c>
      <c r="S189" s="193">
        <v>0</v>
      </c>
      <c r="T189" s="194">
        <f>S189*H189</f>
        <v>0</v>
      </c>
      <c r="U189" s="36"/>
      <c r="V189" s="36"/>
      <c r="W189" s="36"/>
      <c r="X189" s="36"/>
      <c r="Y189" s="36"/>
      <c r="Z189" s="36"/>
      <c r="AA189" s="36"/>
      <c r="AB189" s="36"/>
      <c r="AC189" s="36"/>
      <c r="AD189" s="36"/>
      <c r="AE189" s="36"/>
      <c r="AR189" s="195" t="s">
        <v>121</v>
      </c>
      <c r="AT189" s="195" t="s">
        <v>116</v>
      </c>
      <c r="AU189" s="195" t="s">
        <v>122</v>
      </c>
      <c r="AY189" s="19" t="s">
        <v>113</v>
      </c>
      <c r="BE189" s="196">
        <f>IF(N189="základní",J189,0)</f>
        <v>0</v>
      </c>
      <c r="BF189" s="196">
        <f>IF(N189="snížená",J189,0)</f>
        <v>0</v>
      </c>
      <c r="BG189" s="196">
        <f>IF(N189="zákl. přenesená",J189,0)</f>
        <v>0</v>
      </c>
      <c r="BH189" s="196">
        <f>IF(N189="sníž. přenesená",J189,0)</f>
        <v>0</v>
      </c>
      <c r="BI189" s="196">
        <f>IF(N189="nulová",J189,0)</f>
        <v>0</v>
      </c>
      <c r="BJ189" s="19" t="s">
        <v>122</v>
      </c>
      <c r="BK189" s="196">
        <f>ROUND(I189*H189,2)</f>
        <v>0</v>
      </c>
      <c r="BL189" s="19" t="s">
        <v>121</v>
      </c>
      <c r="BM189" s="195" t="s">
        <v>294</v>
      </c>
    </row>
    <row r="190" spans="1:65" s="2" customFormat="1" ht="57.6">
      <c r="A190" s="36"/>
      <c r="B190" s="37"/>
      <c r="C190" s="38"/>
      <c r="D190" s="197" t="s">
        <v>124</v>
      </c>
      <c r="E190" s="38"/>
      <c r="F190" s="198" t="s">
        <v>289</v>
      </c>
      <c r="G190" s="38"/>
      <c r="H190" s="38"/>
      <c r="I190" s="105"/>
      <c r="J190" s="38"/>
      <c r="K190" s="38"/>
      <c r="L190" s="41"/>
      <c r="M190" s="199"/>
      <c r="N190" s="200"/>
      <c r="O190" s="66"/>
      <c r="P190" s="66"/>
      <c r="Q190" s="66"/>
      <c r="R190" s="66"/>
      <c r="S190" s="66"/>
      <c r="T190" s="67"/>
      <c r="U190" s="36"/>
      <c r="V190" s="36"/>
      <c r="W190" s="36"/>
      <c r="X190" s="36"/>
      <c r="Y190" s="36"/>
      <c r="Z190" s="36"/>
      <c r="AA190" s="36"/>
      <c r="AB190" s="36"/>
      <c r="AC190" s="36"/>
      <c r="AD190" s="36"/>
      <c r="AE190" s="36"/>
      <c r="AT190" s="19" t="s">
        <v>124</v>
      </c>
      <c r="AU190" s="19" t="s">
        <v>122</v>
      </c>
    </row>
    <row r="191" spans="1:65" s="2" customFormat="1" ht="19.2">
      <c r="A191" s="36"/>
      <c r="B191" s="37"/>
      <c r="C191" s="38"/>
      <c r="D191" s="197" t="s">
        <v>225</v>
      </c>
      <c r="E191" s="38"/>
      <c r="F191" s="198" t="s">
        <v>290</v>
      </c>
      <c r="G191" s="38"/>
      <c r="H191" s="38"/>
      <c r="I191" s="105"/>
      <c r="J191" s="38"/>
      <c r="K191" s="38"/>
      <c r="L191" s="41"/>
      <c r="M191" s="199"/>
      <c r="N191" s="200"/>
      <c r="O191" s="66"/>
      <c r="P191" s="66"/>
      <c r="Q191" s="66"/>
      <c r="R191" s="66"/>
      <c r="S191" s="66"/>
      <c r="T191" s="67"/>
      <c r="U191" s="36"/>
      <c r="V191" s="36"/>
      <c r="W191" s="36"/>
      <c r="X191" s="36"/>
      <c r="Y191" s="36"/>
      <c r="Z191" s="36"/>
      <c r="AA191" s="36"/>
      <c r="AB191" s="36"/>
      <c r="AC191" s="36"/>
      <c r="AD191" s="36"/>
      <c r="AE191" s="36"/>
      <c r="AT191" s="19" t="s">
        <v>225</v>
      </c>
      <c r="AU191" s="19" t="s">
        <v>122</v>
      </c>
    </row>
    <row r="192" spans="1:65" s="2" customFormat="1" ht="21.75" customHeight="1">
      <c r="A192" s="36"/>
      <c r="B192" s="37"/>
      <c r="C192" s="184" t="s">
        <v>295</v>
      </c>
      <c r="D192" s="184" t="s">
        <v>116</v>
      </c>
      <c r="E192" s="185" t="s">
        <v>296</v>
      </c>
      <c r="F192" s="186" t="s">
        <v>297</v>
      </c>
      <c r="G192" s="187" t="s">
        <v>287</v>
      </c>
      <c r="H192" s="188">
        <v>29.01</v>
      </c>
      <c r="I192" s="189"/>
      <c r="J192" s="190">
        <f>ROUND(I192*H192,2)</f>
        <v>0</v>
      </c>
      <c r="K192" s="186" t="s">
        <v>120</v>
      </c>
      <c r="L192" s="41"/>
      <c r="M192" s="191" t="s">
        <v>19</v>
      </c>
      <c r="N192" s="192" t="s">
        <v>44</v>
      </c>
      <c r="O192" s="66"/>
      <c r="P192" s="193">
        <f>O192*H192</f>
        <v>0</v>
      </c>
      <c r="Q192" s="193">
        <v>0</v>
      </c>
      <c r="R192" s="193">
        <f>Q192*H192</f>
        <v>0</v>
      </c>
      <c r="S192" s="193">
        <v>0</v>
      </c>
      <c r="T192" s="194">
        <f>S192*H192</f>
        <v>0</v>
      </c>
      <c r="U192" s="36"/>
      <c r="V192" s="36"/>
      <c r="W192" s="36"/>
      <c r="X192" s="36"/>
      <c r="Y192" s="36"/>
      <c r="Z192" s="36"/>
      <c r="AA192" s="36"/>
      <c r="AB192" s="36"/>
      <c r="AC192" s="36"/>
      <c r="AD192" s="36"/>
      <c r="AE192" s="36"/>
      <c r="AR192" s="195" t="s">
        <v>121</v>
      </c>
      <c r="AT192" s="195" t="s">
        <v>116</v>
      </c>
      <c r="AU192" s="195" t="s">
        <v>122</v>
      </c>
      <c r="AY192" s="19" t="s">
        <v>113</v>
      </c>
      <c r="BE192" s="196">
        <f>IF(N192="základní",J192,0)</f>
        <v>0</v>
      </c>
      <c r="BF192" s="196">
        <f>IF(N192="snížená",J192,0)</f>
        <v>0</v>
      </c>
      <c r="BG192" s="196">
        <f>IF(N192="zákl. přenesená",J192,0)</f>
        <v>0</v>
      </c>
      <c r="BH192" s="196">
        <f>IF(N192="sníž. přenesená",J192,0)</f>
        <v>0</v>
      </c>
      <c r="BI192" s="196">
        <f>IF(N192="nulová",J192,0)</f>
        <v>0</v>
      </c>
      <c r="BJ192" s="19" t="s">
        <v>122</v>
      </c>
      <c r="BK192" s="196">
        <f>ROUND(I192*H192,2)</f>
        <v>0</v>
      </c>
      <c r="BL192" s="19" t="s">
        <v>121</v>
      </c>
      <c r="BM192" s="195" t="s">
        <v>298</v>
      </c>
    </row>
    <row r="193" spans="1:65" s="2" customFormat="1" ht="105.6">
      <c r="A193" s="36"/>
      <c r="B193" s="37"/>
      <c r="C193" s="38"/>
      <c r="D193" s="197" t="s">
        <v>124</v>
      </c>
      <c r="E193" s="38"/>
      <c r="F193" s="198" t="s">
        <v>299</v>
      </c>
      <c r="G193" s="38"/>
      <c r="H193" s="38"/>
      <c r="I193" s="105"/>
      <c r="J193" s="38"/>
      <c r="K193" s="38"/>
      <c r="L193" s="41"/>
      <c r="M193" s="199"/>
      <c r="N193" s="200"/>
      <c r="O193" s="66"/>
      <c r="P193" s="66"/>
      <c r="Q193" s="66"/>
      <c r="R193" s="66"/>
      <c r="S193" s="66"/>
      <c r="T193" s="67"/>
      <c r="U193" s="36"/>
      <c r="V193" s="36"/>
      <c r="W193" s="36"/>
      <c r="X193" s="36"/>
      <c r="Y193" s="36"/>
      <c r="Z193" s="36"/>
      <c r="AA193" s="36"/>
      <c r="AB193" s="36"/>
      <c r="AC193" s="36"/>
      <c r="AD193" s="36"/>
      <c r="AE193" s="36"/>
      <c r="AT193" s="19" t="s">
        <v>124</v>
      </c>
      <c r="AU193" s="19" t="s">
        <v>122</v>
      </c>
    </row>
    <row r="194" spans="1:65" s="2" customFormat="1" ht="19.2">
      <c r="A194" s="36"/>
      <c r="B194" s="37"/>
      <c r="C194" s="38"/>
      <c r="D194" s="197" t="s">
        <v>225</v>
      </c>
      <c r="E194" s="38"/>
      <c r="F194" s="198" t="s">
        <v>290</v>
      </c>
      <c r="G194" s="38"/>
      <c r="H194" s="38"/>
      <c r="I194" s="105"/>
      <c r="J194" s="38"/>
      <c r="K194" s="38"/>
      <c r="L194" s="41"/>
      <c r="M194" s="199"/>
      <c r="N194" s="200"/>
      <c r="O194" s="66"/>
      <c r="P194" s="66"/>
      <c r="Q194" s="66"/>
      <c r="R194" s="66"/>
      <c r="S194" s="66"/>
      <c r="T194" s="67"/>
      <c r="U194" s="36"/>
      <c r="V194" s="36"/>
      <c r="W194" s="36"/>
      <c r="X194" s="36"/>
      <c r="Y194" s="36"/>
      <c r="Z194" s="36"/>
      <c r="AA194" s="36"/>
      <c r="AB194" s="36"/>
      <c r="AC194" s="36"/>
      <c r="AD194" s="36"/>
      <c r="AE194" s="36"/>
      <c r="AT194" s="19" t="s">
        <v>225</v>
      </c>
      <c r="AU194" s="19" t="s">
        <v>122</v>
      </c>
    </row>
    <row r="195" spans="1:65" s="2" customFormat="1" ht="16.5" customHeight="1">
      <c r="A195" s="36"/>
      <c r="B195" s="37"/>
      <c r="C195" s="184" t="s">
        <v>300</v>
      </c>
      <c r="D195" s="184" t="s">
        <v>116</v>
      </c>
      <c r="E195" s="185" t="s">
        <v>301</v>
      </c>
      <c r="F195" s="186" t="s">
        <v>302</v>
      </c>
      <c r="G195" s="187" t="s">
        <v>287</v>
      </c>
      <c r="H195" s="188">
        <v>29.01</v>
      </c>
      <c r="I195" s="189"/>
      <c r="J195" s="190">
        <f>ROUND(I195*H195,2)</f>
        <v>0</v>
      </c>
      <c r="K195" s="186" t="s">
        <v>120</v>
      </c>
      <c r="L195" s="41"/>
      <c r="M195" s="191" t="s">
        <v>19</v>
      </c>
      <c r="N195" s="192" t="s">
        <v>44</v>
      </c>
      <c r="O195" s="66"/>
      <c r="P195" s="193">
        <f>O195*H195</f>
        <v>0</v>
      </c>
      <c r="Q195" s="193">
        <v>0</v>
      </c>
      <c r="R195" s="193">
        <f>Q195*H195</f>
        <v>0</v>
      </c>
      <c r="S195" s="193">
        <v>0</v>
      </c>
      <c r="T195" s="194">
        <f>S195*H195</f>
        <v>0</v>
      </c>
      <c r="U195" s="36"/>
      <c r="V195" s="36"/>
      <c r="W195" s="36"/>
      <c r="X195" s="36"/>
      <c r="Y195" s="36"/>
      <c r="Z195" s="36"/>
      <c r="AA195" s="36"/>
      <c r="AB195" s="36"/>
      <c r="AC195" s="36"/>
      <c r="AD195" s="36"/>
      <c r="AE195" s="36"/>
      <c r="AR195" s="195" t="s">
        <v>121</v>
      </c>
      <c r="AT195" s="195" t="s">
        <v>116</v>
      </c>
      <c r="AU195" s="195" t="s">
        <v>122</v>
      </c>
      <c r="AY195" s="19" t="s">
        <v>113</v>
      </c>
      <c r="BE195" s="196">
        <f>IF(N195="základní",J195,0)</f>
        <v>0</v>
      </c>
      <c r="BF195" s="196">
        <f>IF(N195="snížená",J195,0)</f>
        <v>0</v>
      </c>
      <c r="BG195" s="196">
        <f>IF(N195="zákl. přenesená",J195,0)</f>
        <v>0</v>
      </c>
      <c r="BH195" s="196">
        <f>IF(N195="sníž. přenesená",J195,0)</f>
        <v>0</v>
      </c>
      <c r="BI195" s="196">
        <f>IF(N195="nulová",J195,0)</f>
        <v>0</v>
      </c>
      <c r="BJ195" s="19" t="s">
        <v>122</v>
      </c>
      <c r="BK195" s="196">
        <f>ROUND(I195*H195,2)</f>
        <v>0</v>
      </c>
      <c r="BL195" s="19" t="s">
        <v>121</v>
      </c>
      <c r="BM195" s="195" t="s">
        <v>303</v>
      </c>
    </row>
    <row r="196" spans="1:65" s="2" customFormat="1" ht="19.2">
      <c r="A196" s="36"/>
      <c r="B196" s="37"/>
      <c r="C196" s="38"/>
      <c r="D196" s="197" t="s">
        <v>225</v>
      </c>
      <c r="E196" s="38"/>
      <c r="F196" s="198" t="s">
        <v>290</v>
      </c>
      <c r="G196" s="38"/>
      <c r="H196" s="38"/>
      <c r="I196" s="105"/>
      <c r="J196" s="38"/>
      <c r="K196" s="38"/>
      <c r="L196" s="41"/>
      <c r="M196" s="199"/>
      <c r="N196" s="200"/>
      <c r="O196" s="66"/>
      <c r="P196" s="66"/>
      <c r="Q196" s="66"/>
      <c r="R196" s="66"/>
      <c r="S196" s="66"/>
      <c r="T196" s="67"/>
      <c r="U196" s="36"/>
      <c r="V196" s="36"/>
      <c r="W196" s="36"/>
      <c r="X196" s="36"/>
      <c r="Y196" s="36"/>
      <c r="Z196" s="36"/>
      <c r="AA196" s="36"/>
      <c r="AB196" s="36"/>
      <c r="AC196" s="36"/>
      <c r="AD196" s="36"/>
      <c r="AE196" s="36"/>
      <c r="AT196" s="19" t="s">
        <v>225</v>
      </c>
      <c r="AU196" s="19" t="s">
        <v>122</v>
      </c>
    </row>
    <row r="197" spans="1:65" s="2" customFormat="1" ht="16.5" customHeight="1">
      <c r="A197" s="36"/>
      <c r="B197" s="37"/>
      <c r="C197" s="184" t="s">
        <v>304</v>
      </c>
      <c r="D197" s="184" t="s">
        <v>116</v>
      </c>
      <c r="E197" s="185" t="s">
        <v>305</v>
      </c>
      <c r="F197" s="186" t="s">
        <v>306</v>
      </c>
      <c r="G197" s="187" t="s">
        <v>287</v>
      </c>
      <c r="H197" s="188">
        <v>29.01</v>
      </c>
      <c r="I197" s="189"/>
      <c r="J197" s="190">
        <f>ROUND(I197*H197,2)</f>
        <v>0</v>
      </c>
      <c r="K197" s="186" t="s">
        <v>138</v>
      </c>
      <c r="L197" s="41"/>
      <c r="M197" s="191" t="s">
        <v>19</v>
      </c>
      <c r="N197" s="192" t="s">
        <v>44</v>
      </c>
      <c r="O197" s="66"/>
      <c r="P197" s="193">
        <f>O197*H197</f>
        <v>0</v>
      </c>
      <c r="Q197" s="193">
        <v>0</v>
      </c>
      <c r="R197" s="193">
        <f>Q197*H197</f>
        <v>0</v>
      </c>
      <c r="S197" s="193">
        <v>0</v>
      </c>
      <c r="T197" s="194">
        <f>S197*H197</f>
        <v>0</v>
      </c>
      <c r="U197" s="36"/>
      <c r="V197" s="36"/>
      <c r="W197" s="36"/>
      <c r="X197" s="36"/>
      <c r="Y197" s="36"/>
      <c r="Z197" s="36"/>
      <c r="AA197" s="36"/>
      <c r="AB197" s="36"/>
      <c r="AC197" s="36"/>
      <c r="AD197" s="36"/>
      <c r="AE197" s="36"/>
      <c r="AR197" s="195" t="s">
        <v>121</v>
      </c>
      <c r="AT197" s="195" t="s">
        <v>116</v>
      </c>
      <c r="AU197" s="195" t="s">
        <v>122</v>
      </c>
      <c r="AY197" s="19" t="s">
        <v>113</v>
      </c>
      <c r="BE197" s="196">
        <f>IF(N197="základní",J197,0)</f>
        <v>0</v>
      </c>
      <c r="BF197" s="196">
        <f>IF(N197="snížená",J197,0)</f>
        <v>0</v>
      </c>
      <c r="BG197" s="196">
        <f>IF(N197="zákl. přenesená",J197,0)</f>
        <v>0</v>
      </c>
      <c r="BH197" s="196">
        <f>IF(N197="sníž. přenesená",J197,0)</f>
        <v>0</v>
      </c>
      <c r="BI197" s="196">
        <f>IF(N197="nulová",J197,0)</f>
        <v>0</v>
      </c>
      <c r="BJ197" s="19" t="s">
        <v>122</v>
      </c>
      <c r="BK197" s="196">
        <f>ROUND(I197*H197,2)</f>
        <v>0</v>
      </c>
      <c r="BL197" s="19" t="s">
        <v>121</v>
      </c>
      <c r="BM197" s="195" t="s">
        <v>307</v>
      </c>
    </row>
    <row r="198" spans="1:65" s="2" customFormat="1" ht="76.8">
      <c r="A198" s="36"/>
      <c r="B198" s="37"/>
      <c r="C198" s="38"/>
      <c r="D198" s="197" t="s">
        <v>124</v>
      </c>
      <c r="E198" s="38"/>
      <c r="F198" s="198" t="s">
        <v>308</v>
      </c>
      <c r="G198" s="38"/>
      <c r="H198" s="38"/>
      <c r="I198" s="105"/>
      <c r="J198" s="38"/>
      <c r="K198" s="38"/>
      <c r="L198" s="41"/>
      <c r="M198" s="199"/>
      <c r="N198" s="200"/>
      <c r="O198" s="66"/>
      <c r="P198" s="66"/>
      <c r="Q198" s="66"/>
      <c r="R198" s="66"/>
      <c r="S198" s="66"/>
      <c r="T198" s="67"/>
      <c r="U198" s="36"/>
      <c r="V198" s="36"/>
      <c r="W198" s="36"/>
      <c r="X198" s="36"/>
      <c r="Y198" s="36"/>
      <c r="Z198" s="36"/>
      <c r="AA198" s="36"/>
      <c r="AB198" s="36"/>
      <c r="AC198" s="36"/>
      <c r="AD198" s="36"/>
      <c r="AE198" s="36"/>
      <c r="AT198" s="19" t="s">
        <v>124</v>
      </c>
      <c r="AU198" s="19" t="s">
        <v>122</v>
      </c>
    </row>
    <row r="199" spans="1:65" s="2" customFormat="1" ht="19.2">
      <c r="A199" s="36"/>
      <c r="B199" s="37"/>
      <c r="C199" s="38"/>
      <c r="D199" s="197" t="s">
        <v>225</v>
      </c>
      <c r="E199" s="38"/>
      <c r="F199" s="198" t="s">
        <v>290</v>
      </c>
      <c r="G199" s="38"/>
      <c r="H199" s="38"/>
      <c r="I199" s="105"/>
      <c r="J199" s="38"/>
      <c r="K199" s="38"/>
      <c r="L199" s="41"/>
      <c r="M199" s="199"/>
      <c r="N199" s="200"/>
      <c r="O199" s="66"/>
      <c r="P199" s="66"/>
      <c r="Q199" s="66"/>
      <c r="R199" s="66"/>
      <c r="S199" s="66"/>
      <c r="T199" s="67"/>
      <c r="U199" s="36"/>
      <c r="V199" s="36"/>
      <c r="W199" s="36"/>
      <c r="X199" s="36"/>
      <c r="Y199" s="36"/>
      <c r="Z199" s="36"/>
      <c r="AA199" s="36"/>
      <c r="AB199" s="36"/>
      <c r="AC199" s="36"/>
      <c r="AD199" s="36"/>
      <c r="AE199" s="36"/>
      <c r="AT199" s="19" t="s">
        <v>225</v>
      </c>
      <c r="AU199" s="19" t="s">
        <v>122</v>
      </c>
    </row>
    <row r="200" spans="1:65" s="2" customFormat="1" ht="21.75" customHeight="1">
      <c r="A200" s="36"/>
      <c r="B200" s="37"/>
      <c r="C200" s="184" t="s">
        <v>309</v>
      </c>
      <c r="D200" s="184" t="s">
        <v>116</v>
      </c>
      <c r="E200" s="185" t="s">
        <v>310</v>
      </c>
      <c r="F200" s="186" t="s">
        <v>311</v>
      </c>
      <c r="G200" s="187" t="s">
        <v>287</v>
      </c>
      <c r="H200" s="188">
        <v>406.14</v>
      </c>
      <c r="I200" s="189"/>
      <c r="J200" s="190">
        <f>ROUND(I200*H200,2)</f>
        <v>0</v>
      </c>
      <c r="K200" s="186" t="s">
        <v>138</v>
      </c>
      <c r="L200" s="41"/>
      <c r="M200" s="191" t="s">
        <v>19</v>
      </c>
      <c r="N200" s="192" t="s">
        <v>44</v>
      </c>
      <c r="O200" s="66"/>
      <c r="P200" s="193">
        <f>O200*H200</f>
        <v>0</v>
      </c>
      <c r="Q200" s="193">
        <v>0</v>
      </c>
      <c r="R200" s="193">
        <f>Q200*H200</f>
        <v>0</v>
      </c>
      <c r="S200" s="193">
        <v>0</v>
      </c>
      <c r="T200" s="194">
        <f>S200*H200</f>
        <v>0</v>
      </c>
      <c r="U200" s="36"/>
      <c r="V200" s="36"/>
      <c r="W200" s="36"/>
      <c r="X200" s="36"/>
      <c r="Y200" s="36"/>
      <c r="Z200" s="36"/>
      <c r="AA200" s="36"/>
      <c r="AB200" s="36"/>
      <c r="AC200" s="36"/>
      <c r="AD200" s="36"/>
      <c r="AE200" s="36"/>
      <c r="AR200" s="195" t="s">
        <v>121</v>
      </c>
      <c r="AT200" s="195" t="s">
        <v>116</v>
      </c>
      <c r="AU200" s="195" t="s">
        <v>122</v>
      </c>
      <c r="AY200" s="19" t="s">
        <v>113</v>
      </c>
      <c r="BE200" s="196">
        <f>IF(N200="základní",J200,0)</f>
        <v>0</v>
      </c>
      <c r="BF200" s="196">
        <f>IF(N200="snížená",J200,0)</f>
        <v>0</v>
      </c>
      <c r="BG200" s="196">
        <f>IF(N200="zákl. přenesená",J200,0)</f>
        <v>0</v>
      </c>
      <c r="BH200" s="196">
        <f>IF(N200="sníž. přenesená",J200,0)</f>
        <v>0</v>
      </c>
      <c r="BI200" s="196">
        <f>IF(N200="nulová",J200,0)</f>
        <v>0</v>
      </c>
      <c r="BJ200" s="19" t="s">
        <v>122</v>
      </c>
      <c r="BK200" s="196">
        <f>ROUND(I200*H200,2)</f>
        <v>0</v>
      </c>
      <c r="BL200" s="19" t="s">
        <v>121</v>
      </c>
      <c r="BM200" s="195" t="s">
        <v>312</v>
      </c>
    </row>
    <row r="201" spans="1:65" s="2" customFormat="1" ht="76.8">
      <c r="A201" s="36"/>
      <c r="B201" s="37"/>
      <c r="C201" s="38"/>
      <c r="D201" s="197" t="s">
        <v>124</v>
      </c>
      <c r="E201" s="38"/>
      <c r="F201" s="198" t="s">
        <v>308</v>
      </c>
      <c r="G201" s="38"/>
      <c r="H201" s="38"/>
      <c r="I201" s="105"/>
      <c r="J201" s="38"/>
      <c r="K201" s="38"/>
      <c r="L201" s="41"/>
      <c r="M201" s="199"/>
      <c r="N201" s="200"/>
      <c r="O201" s="66"/>
      <c r="P201" s="66"/>
      <c r="Q201" s="66"/>
      <c r="R201" s="66"/>
      <c r="S201" s="66"/>
      <c r="T201" s="67"/>
      <c r="U201" s="36"/>
      <c r="V201" s="36"/>
      <c r="W201" s="36"/>
      <c r="X201" s="36"/>
      <c r="Y201" s="36"/>
      <c r="Z201" s="36"/>
      <c r="AA201" s="36"/>
      <c r="AB201" s="36"/>
      <c r="AC201" s="36"/>
      <c r="AD201" s="36"/>
      <c r="AE201" s="36"/>
      <c r="AT201" s="19" t="s">
        <v>124</v>
      </c>
      <c r="AU201" s="19" t="s">
        <v>122</v>
      </c>
    </row>
    <row r="202" spans="1:65" s="2" customFormat="1" ht="19.2">
      <c r="A202" s="36"/>
      <c r="B202" s="37"/>
      <c r="C202" s="38"/>
      <c r="D202" s="197" t="s">
        <v>225</v>
      </c>
      <c r="E202" s="38"/>
      <c r="F202" s="198" t="s">
        <v>290</v>
      </c>
      <c r="G202" s="38"/>
      <c r="H202" s="38"/>
      <c r="I202" s="105"/>
      <c r="J202" s="38"/>
      <c r="K202" s="38"/>
      <c r="L202" s="41"/>
      <c r="M202" s="199"/>
      <c r="N202" s="200"/>
      <c r="O202" s="66"/>
      <c r="P202" s="66"/>
      <c r="Q202" s="66"/>
      <c r="R202" s="66"/>
      <c r="S202" s="66"/>
      <c r="T202" s="67"/>
      <c r="U202" s="36"/>
      <c r="V202" s="36"/>
      <c r="W202" s="36"/>
      <c r="X202" s="36"/>
      <c r="Y202" s="36"/>
      <c r="Z202" s="36"/>
      <c r="AA202" s="36"/>
      <c r="AB202" s="36"/>
      <c r="AC202" s="36"/>
      <c r="AD202" s="36"/>
      <c r="AE202" s="36"/>
      <c r="AT202" s="19" t="s">
        <v>225</v>
      </c>
      <c r="AU202" s="19" t="s">
        <v>122</v>
      </c>
    </row>
    <row r="203" spans="1:65" s="14" customFormat="1" ht="10.199999999999999">
      <c r="B203" s="211"/>
      <c r="C203" s="212"/>
      <c r="D203" s="197" t="s">
        <v>126</v>
      </c>
      <c r="E203" s="212"/>
      <c r="F203" s="214" t="s">
        <v>313</v>
      </c>
      <c r="G203" s="212"/>
      <c r="H203" s="215">
        <v>406.14</v>
      </c>
      <c r="I203" s="216"/>
      <c r="J203" s="212"/>
      <c r="K203" s="212"/>
      <c r="L203" s="217"/>
      <c r="M203" s="218"/>
      <c r="N203" s="219"/>
      <c r="O203" s="219"/>
      <c r="P203" s="219"/>
      <c r="Q203" s="219"/>
      <c r="R203" s="219"/>
      <c r="S203" s="219"/>
      <c r="T203" s="220"/>
      <c r="AT203" s="221" t="s">
        <v>126</v>
      </c>
      <c r="AU203" s="221" t="s">
        <v>122</v>
      </c>
      <c r="AV203" s="14" t="s">
        <v>122</v>
      </c>
      <c r="AW203" s="14" t="s">
        <v>4</v>
      </c>
      <c r="AX203" s="14" t="s">
        <v>77</v>
      </c>
      <c r="AY203" s="221" t="s">
        <v>113</v>
      </c>
    </row>
    <row r="204" spans="1:65" s="2" customFormat="1" ht="21.75" customHeight="1">
      <c r="A204" s="36"/>
      <c r="B204" s="37"/>
      <c r="C204" s="184" t="s">
        <v>314</v>
      </c>
      <c r="D204" s="184" t="s">
        <v>116</v>
      </c>
      <c r="E204" s="185" t="s">
        <v>315</v>
      </c>
      <c r="F204" s="186" t="s">
        <v>316</v>
      </c>
      <c r="G204" s="187" t="s">
        <v>287</v>
      </c>
      <c r="H204" s="188">
        <v>29.01</v>
      </c>
      <c r="I204" s="189"/>
      <c r="J204" s="190">
        <f>ROUND(I204*H204,2)</f>
        <v>0</v>
      </c>
      <c r="K204" s="186" t="s">
        <v>138</v>
      </c>
      <c r="L204" s="41"/>
      <c r="M204" s="191" t="s">
        <v>19</v>
      </c>
      <c r="N204" s="192" t="s">
        <v>44</v>
      </c>
      <c r="O204" s="66"/>
      <c r="P204" s="193">
        <f>O204*H204</f>
        <v>0</v>
      </c>
      <c r="Q204" s="193">
        <v>0</v>
      </c>
      <c r="R204" s="193">
        <f>Q204*H204</f>
        <v>0</v>
      </c>
      <c r="S204" s="193">
        <v>0</v>
      </c>
      <c r="T204" s="194">
        <f>S204*H204</f>
        <v>0</v>
      </c>
      <c r="U204" s="36"/>
      <c r="V204" s="36"/>
      <c r="W204" s="36"/>
      <c r="X204" s="36"/>
      <c r="Y204" s="36"/>
      <c r="Z204" s="36"/>
      <c r="AA204" s="36"/>
      <c r="AB204" s="36"/>
      <c r="AC204" s="36"/>
      <c r="AD204" s="36"/>
      <c r="AE204" s="36"/>
      <c r="AR204" s="195" t="s">
        <v>121</v>
      </c>
      <c r="AT204" s="195" t="s">
        <v>116</v>
      </c>
      <c r="AU204" s="195" t="s">
        <v>122</v>
      </c>
      <c r="AY204" s="19" t="s">
        <v>113</v>
      </c>
      <c r="BE204" s="196">
        <f>IF(N204="základní",J204,0)</f>
        <v>0</v>
      </c>
      <c r="BF204" s="196">
        <f>IF(N204="snížená",J204,0)</f>
        <v>0</v>
      </c>
      <c r="BG204" s="196">
        <f>IF(N204="zákl. přenesená",J204,0)</f>
        <v>0</v>
      </c>
      <c r="BH204" s="196">
        <f>IF(N204="sníž. přenesená",J204,0)</f>
        <v>0</v>
      </c>
      <c r="BI204" s="196">
        <f>IF(N204="nulová",J204,0)</f>
        <v>0</v>
      </c>
      <c r="BJ204" s="19" t="s">
        <v>122</v>
      </c>
      <c r="BK204" s="196">
        <f>ROUND(I204*H204,2)</f>
        <v>0</v>
      </c>
      <c r="BL204" s="19" t="s">
        <v>121</v>
      </c>
      <c r="BM204" s="195" t="s">
        <v>317</v>
      </c>
    </row>
    <row r="205" spans="1:65" s="2" customFormat="1" ht="67.2">
      <c r="A205" s="36"/>
      <c r="B205" s="37"/>
      <c r="C205" s="38"/>
      <c r="D205" s="197" t="s">
        <v>124</v>
      </c>
      <c r="E205" s="38"/>
      <c r="F205" s="198" t="s">
        <v>318</v>
      </c>
      <c r="G205" s="38"/>
      <c r="H205" s="38"/>
      <c r="I205" s="105"/>
      <c r="J205" s="38"/>
      <c r="K205" s="38"/>
      <c r="L205" s="41"/>
      <c r="M205" s="199"/>
      <c r="N205" s="200"/>
      <c r="O205" s="66"/>
      <c r="P205" s="66"/>
      <c r="Q205" s="66"/>
      <c r="R205" s="66"/>
      <c r="S205" s="66"/>
      <c r="T205" s="67"/>
      <c r="U205" s="36"/>
      <c r="V205" s="36"/>
      <c r="W205" s="36"/>
      <c r="X205" s="36"/>
      <c r="Y205" s="36"/>
      <c r="Z205" s="36"/>
      <c r="AA205" s="36"/>
      <c r="AB205" s="36"/>
      <c r="AC205" s="36"/>
      <c r="AD205" s="36"/>
      <c r="AE205" s="36"/>
      <c r="AT205" s="19" t="s">
        <v>124</v>
      </c>
      <c r="AU205" s="19" t="s">
        <v>122</v>
      </c>
    </row>
    <row r="206" spans="1:65" s="2" customFormat="1" ht="19.2">
      <c r="A206" s="36"/>
      <c r="B206" s="37"/>
      <c r="C206" s="38"/>
      <c r="D206" s="197" t="s">
        <v>225</v>
      </c>
      <c r="E206" s="38"/>
      <c r="F206" s="198" t="s">
        <v>290</v>
      </c>
      <c r="G206" s="38"/>
      <c r="H206" s="38"/>
      <c r="I206" s="105"/>
      <c r="J206" s="38"/>
      <c r="K206" s="38"/>
      <c r="L206" s="41"/>
      <c r="M206" s="199"/>
      <c r="N206" s="200"/>
      <c r="O206" s="66"/>
      <c r="P206" s="66"/>
      <c r="Q206" s="66"/>
      <c r="R206" s="66"/>
      <c r="S206" s="66"/>
      <c r="T206" s="67"/>
      <c r="U206" s="36"/>
      <c r="V206" s="36"/>
      <c r="W206" s="36"/>
      <c r="X206" s="36"/>
      <c r="Y206" s="36"/>
      <c r="Z206" s="36"/>
      <c r="AA206" s="36"/>
      <c r="AB206" s="36"/>
      <c r="AC206" s="36"/>
      <c r="AD206" s="36"/>
      <c r="AE206" s="36"/>
      <c r="AT206" s="19" t="s">
        <v>225</v>
      </c>
      <c r="AU206" s="19" t="s">
        <v>122</v>
      </c>
    </row>
    <row r="207" spans="1:65" s="12" customFormat="1" ht="22.8" customHeight="1">
      <c r="B207" s="168"/>
      <c r="C207" s="169"/>
      <c r="D207" s="170" t="s">
        <v>71</v>
      </c>
      <c r="E207" s="182" t="s">
        <v>319</v>
      </c>
      <c r="F207" s="182" t="s">
        <v>320</v>
      </c>
      <c r="G207" s="169"/>
      <c r="H207" s="169"/>
      <c r="I207" s="172"/>
      <c r="J207" s="183">
        <f>BK207</f>
        <v>0</v>
      </c>
      <c r="K207" s="169"/>
      <c r="L207" s="174"/>
      <c r="M207" s="175"/>
      <c r="N207" s="176"/>
      <c r="O207" s="176"/>
      <c r="P207" s="177">
        <f>SUM(P208:P209)</f>
        <v>0</v>
      </c>
      <c r="Q207" s="176"/>
      <c r="R207" s="177">
        <f>SUM(R208:R209)</f>
        <v>0</v>
      </c>
      <c r="S207" s="176"/>
      <c r="T207" s="178">
        <f>SUM(T208:T209)</f>
        <v>0</v>
      </c>
      <c r="AR207" s="179" t="s">
        <v>77</v>
      </c>
      <c r="AT207" s="180" t="s">
        <v>71</v>
      </c>
      <c r="AU207" s="180" t="s">
        <v>77</v>
      </c>
      <c r="AY207" s="179" t="s">
        <v>113</v>
      </c>
      <c r="BK207" s="181">
        <f>SUM(BK208:BK209)</f>
        <v>0</v>
      </c>
    </row>
    <row r="208" spans="1:65" s="2" customFormat="1" ht="21.75" customHeight="1">
      <c r="A208" s="36"/>
      <c r="B208" s="37"/>
      <c r="C208" s="184" t="s">
        <v>321</v>
      </c>
      <c r="D208" s="184" t="s">
        <v>116</v>
      </c>
      <c r="E208" s="185" t="s">
        <v>322</v>
      </c>
      <c r="F208" s="186" t="s">
        <v>323</v>
      </c>
      <c r="G208" s="187" t="s">
        <v>287</v>
      </c>
      <c r="H208" s="188">
        <v>19.548999999999999</v>
      </c>
      <c r="I208" s="189"/>
      <c r="J208" s="190">
        <f>ROUND(I208*H208,2)</f>
        <v>0</v>
      </c>
      <c r="K208" s="186" t="s">
        <v>120</v>
      </c>
      <c r="L208" s="41"/>
      <c r="M208" s="191" t="s">
        <v>19</v>
      </c>
      <c r="N208" s="192" t="s">
        <v>44</v>
      </c>
      <c r="O208" s="66"/>
      <c r="P208" s="193">
        <f>O208*H208</f>
        <v>0</v>
      </c>
      <c r="Q208" s="193">
        <v>0</v>
      </c>
      <c r="R208" s="193">
        <f>Q208*H208</f>
        <v>0</v>
      </c>
      <c r="S208" s="193">
        <v>0</v>
      </c>
      <c r="T208" s="194">
        <f>S208*H208</f>
        <v>0</v>
      </c>
      <c r="U208" s="36"/>
      <c r="V208" s="36"/>
      <c r="W208" s="36"/>
      <c r="X208" s="36"/>
      <c r="Y208" s="36"/>
      <c r="Z208" s="36"/>
      <c r="AA208" s="36"/>
      <c r="AB208" s="36"/>
      <c r="AC208" s="36"/>
      <c r="AD208" s="36"/>
      <c r="AE208" s="36"/>
      <c r="AR208" s="195" t="s">
        <v>121</v>
      </c>
      <c r="AT208" s="195" t="s">
        <v>116</v>
      </c>
      <c r="AU208" s="195" t="s">
        <v>122</v>
      </c>
      <c r="AY208" s="19" t="s">
        <v>113</v>
      </c>
      <c r="BE208" s="196">
        <f>IF(N208="základní",J208,0)</f>
        <v>0</v>
      </c>
      <c r="BF208" s="196">
        <f>IF(N208="snížená",J208,0)</f>
        <v>0</v>
      </c>
      <c r="BG208" s="196">
        <f>IF(N208="zákl. přenesená",J208,0)</f>
        <v>0</v>
      </c>
      <c r="BH208" s="196">
        <f>IF(N208="sníž. přenesená",J208,0)</f>
        <v>0</v>
      </c>
      <c r="BI208" s="196">
        <f>IF(N208="nulová",J208,0)</f>
        <v>0</v>
      </c>
      <c r="BJ208" s="19" t="s">
        <v>122</v>
      </c>
      <c r="BK208" s="196">
        <f>ROUND(I208*H208,2)</f>
        <v>0</v>
      </c>
      <c r="BL208" s="19" t="s">
        <v>121</v>
      </c>
      <c r="BM208" s="195" t="s">
        <v>324</v>
      </c>
    </row>
    <row r="209" spans="1:65" s="2" customFormat="1" ht="57.6">
      <c r="A209" s="36"/>
      <c r="B209" s="37"/>
      <c r="C209" s="38"/>
      <c r="D209" s="197" t="s">
        <v>124</v>
      </c>
      <c r="E209" s="38"/>
      <c r="F209" s="198" t="s">
        <v>325</v>
      </c>
      <c r="G209" s="38"/>
      <c r="H209" s="38"/>
      <c r="I209" s="105"/>
      <c r="J209" s="38"/>
      <c r="K209" s="38"/>
      <c r="L209" s="41"/>
      <c r="M209" s="199"/>
      <c r="N209" s="200"/>
      <c r="O209" s="66"/>
      <c r="P209" s="66"/>
      <c r="Q209" s="66"/>
      <c r="R209" s="66"/>
      <c r="S209" s="66"/>
      <c r="T209" s="67"/>
      <c r="U209" s="36"/>
      <c r="V209" s="36"/>
      <c r="W209" s="36"/>
      <c r="X209" s="36"/>
      <c r="Y209" s="36"/>
      <c r="Z209" s="36"/>
      <c r="AA209" s="36"/>
      <c r="AB209" s="36"/>
      <c r="AC209" s="36"/>
      <c r="AD209" s="36"/>
      <c r="AE209" s="36"/>
      <c r="AT209" s="19" t="s">
        <v>124</v>
      </c>
      <c r="AU209" s="19" t="s">
        <v>122</v>
      </c>
    </row>
    <row r="210" spans="1:65" s="12" customFormat="1" ht="25.95" customHeight="1">
      <c r="B210" s="168"/>
      <c r="C210" s="169"/>
      <c r="D210" s="170" t="s">
        <v>71</v>
      </c>
      <c r="E210" s="171" t="s">
        <v>326</v>
      </c>
      <c r="F210" s="171" t="s">
        <v>327</v>
      </c>
      <c r="G210" s="169"/>
      <c r="H210" s="169"/>
      <c r="I210" s="172"/>
      <c r="J210" s="173">
        <f>BK210</f>
        <v>0</v>
      </c>
      <c r="K210" s="169"/>
      <c r="L210" s="174"/>
      <c r="M210" s="175"/>
      <c r="N210" s="176"/>
      <c r="O210" s="176"/>
      <c r="P210" s="177">
        <f>P211+P227+P234+P241+P249</f>
        <v>0</v>
      </c>
      <c r="Q210" s="176"/>
      <c r="R210" s="177">
        <f>R211+R227+R234+R241+R249</f>
        <v>23.327274339999999</v>
      </c>
      <c r="S210" s="176"/>
      <c r="T210" s="178">
        <f>T211+T227+T234+T241+T249</f>
        <v>0.9544475</v>
      </c>
      <c r="AR210" s="179" t="s">
        <v>122</v>
      </c>
      <c r="AT210" s="180" t="s">
        <v>71</v>
      </c>
      <c r="AU210" s="180" t="s">
        <v>72</v>
      </c>
      <c r="AY210" s="179" t="s">
        <v>113</v>
      </c>
      <c r="BK210" s="181">
        <f>BK211+BK227+BK234+BK241+BK249</f>
        <v>0</v>
      </c>
    </row>
    <row r="211" spans="1:65" s="12" customFormat="1" ht="22.8" customHeight="1">
      <c r="B211" s="168"/>
      <c r="C211" s="169"/>
      <c r="D211" s="170" t="s">
        <v>71</v>
      </c>
      <c r="E211" s="182" t="s">
        <v>328</v>
      </c>
      <c r="F211" s="182" t="s">
        <v>329</v>
      </c>
      <c r="G211" s="169"/>
      <c r="H211" s="169"/>
      <c r="I211" s="172"/>
      <c r="J211" s="183">
        <f>BK211</f>
        <v>0</v>
      </c>
      <c r="K211" s="169"/>
      <c r="L211" s="174"/>
      <c r="M211" s="175"/>
      <c r="N211" s="176"/>
      <c r="O211" s="176"/>
      <c r="P211" s="177">
        <f>SUM(P212:P226)</f>
        <v>0</v>
      </c>
      <c r="Q211" s="176"/>
      <c r="R211" s="177">
        <f>SUM(R212:R226)</f>
        <v>16.372703599999998</v>
      </c>
      <c r="S211" s="176"/>
      <c r="T211" s="178">
        <f>SUM(T212:T226)</f>
        <v>0.26912000000000003</v>
      </c>
      <c r="AR211" s="179" t="s">
        <v>122</v>
      </c>
      <c r="AT211" s="180" t="s">
        <v>71</v>
      </c>
      <c r="AU211" s="180" t="s">
        <v>77</v>
      </c>
      <c r="AY211" s="179" t="s">
        <v>113</v>
      </c>
      <c r="BK211" s="181">
        <f>SUM(BK212:BK226)</f>
        <v>0</v>
      </c>
    </row>
    <row r="212" spans="1:65" s="2" customFormat="1" ht="16.5" customHeight="1">
      <c r="A212" s="36"/>
      <c r="B212" s="37"/>
      <c r="C212" s="184" t="s">
        <v>330</v>
      </c>
      <c r="D212" s="184" t="s">
        <v>116</v>
      </c>
      <c r="E212" s="185" t="s">
        <v>331</v>
      </c>
      <c r="F212" s="186" t="s">
        <v>332</v>
      </c>
      <c r="G212" s="187" t="s">
        <v>119</v>
      </c>
      <c r="H212" s="188">
        <v>67.28</v>
      </c>
      <c r="I212" s="189"/>
      <c r="J212" s="190">
        <f>ROUND(I212*H212,2)</f>
        <v>0</v>
      </c>
      <c r="K212" s="186" t="s">
        <v>120</v>
      </c>
      <c r="L212" s="41"/>
      <c r="M212" s="191" t="s">
        <v>19</v>
      </c>
      <c r="N212" s="192" t="s">
        <v>44</v>
      </c>
      <c r="O212" s="66"/>
      <c r="P212" s="193">
        <f>O212*H212</f>
        <v>0</v>
      </c>
      <c r="Q212" s="193">
        <v>0</v>
      </c>
      <c r="R212" s="193">
        <f>Q212*H212</f>
        <v>0</v>
      </c>
      <c r="S212" s="193">
        <v>4.0000000000000001E-3</v>
      </c>
      <c r="T212" s="194">
        <f>S212*H212</f>
        <v>0.26912000000000003</v>
      </c>
      <c r="U212" s="36"/>
      <c r="V212" s="36"/>
      <c r="W212" s="36"/>
      <c r="X212" s="36"/>
      <c r="Y212" s="36"/>
      <c r="Z212" s="36"/>
      <c r="AA212" s="36"/>
      <c r="AB212" s="36"/>
      <c r="AC212" s="36"/>
      <c r="AD212" s="36"/>
      <c r="AE212" s="36"/>
      <c r="AR212" s="195" t="s">
        <v>217</v>
      </c>
      <c r="AT212" s="195" t="s">
        <v>116</v>
      </c>
      <c r="AU212" s="195" t="s">
        <v>122</v>
      </c>
      <c r="AY212" s="19" t="s">
        <v>113</v>
      </c>
      <c r="BE212" s="196">
        <f>IF(N212="základní",J212,0)</f>
        <v>0</v>
      </c>
      <c r="BF212" s="196">
        <f>IF(N212="snížená",J212,0)</f>
        <v>0</v>
      </c>
      <c r="BG212" s="196">
        <f>IF(N212="zákl. přenesená",J212,0)</f>
        <v>0</v>
      </c>
      <c r="BH212" s="196">
        <f>IF(N212="sníž. přenesená",J212,0)</f>
        <v>0</v>
      </c>
      <c r="BI212" s="196">
        <f>IF(N212="nulová",J212,0)</f>
        <v>0</v>
      </c>
      <c r="BJ212" s="19" t="s">
        <v>122</v>
      </c>
      <c r="BK212" s="196">
        <f>ROUND(I212*H212,2)</f>
        <v>0</v>
      </c>
      <c r="BL212" s="19" t="s">
        <v>217</v>
      </c>
      <c r="BM212" s="195" t="s">
        <v>333</v>
      </c>
    </row>
    <row r="213" spans="1:65" s="2" customFormat="1" ht="28.8">
      <c r="A213" s="36"/>
      <c r="B213" s="37"/>
      <c r="C213" s="38"/>
      <c r="D213" s="197" t="s">
        <v>124</v>
      </c>
      <c r="E213" s="38"/>
      <c r="F213" s="198" t="s">
        <v>334</v>
      </c>
      <c r="G213" s="38"/>
      <c r="H213" s="38"/>
      <c r="I213" s="105"/>
      <c r="J213" s="38"/>
      <c r="K213" s="38"/>
      <c r="L213" s="41"/>
      <c r="M213" s="199"/>
      <c r="N213" s="200"/>
      <c r="O213" s="66"/>
      <c r="P213" s="66"/>
      <c r="Q213" s="66"/>
      <c r="R213" s="66"/>
      <c r="S213" s="66"/>
      <c r="T213" s="67"/>
      <c r="U213" s="36"/>
      <c r="V213" s="36"/>
      <c r="W213" s="36"/>
      <c r="X213" s="36"/>
      <c r="Y213" s="36"/>
      <c r="Z213" s="36"/>
      <c r="AA213" s="36"/>
      <c r="AB213" s="36"/>
      <c r="AC213" s="36"/>
      <c r="AD213" s="36"/>
      <c r="AE213" s="36"/>
      <c r="AT213" s="19" t="s">
        <v>124</v>
      </c>
      <c r="AU213" s="19" t="s">
        <v>122</v>
      </c>
    </row>
    <row r="214" spans="1:65" s="13" customFormat="1" ht="10.199999999999999">
      <c r="B214" s="201"/>
      <c r="C214" s="202"/>
      <c r="D214" s="197" t="s">
        <v>126</v>
      </c>
      <c r="E214" s="203" t="s">
        <v>19</v>
      </c>
      <c r="F214" s="204" t="s">
        <v>127</v>
      </c>
      <c r="G214" s="202"/>
      <c r="H214" s="203" t="s">
        <v>19</v>
      </c>
      <c r="I214" s="205"/>
      <c r="J214" s="202"/>
      <c r="K214" s="202"/>
      <c r="L214" s="206"/>
      <c r="M214" s="207"/>
      <c r="N214" s="208"/>
      <c r="O214" s="208"/>
      <c r="P214" s="208"/>
      <c r="Q214" s="208"/>
      <c r="R214" s="208"/>
      <c r="S214" s="208"/>
      <c r="T214" s="209"/>
      <c r="AT214" s="210" t="s">
        <v>126</v>
      </c>
      <c r="AU214" s="210" t="s">
        <v>122</v>
      </c>
      <c r="AV214" s="13" t="s">
        <v>77</v>
      </c>
      <c r="AW214" s="13" t="s">
        <v>34</v>
      </c>
      <c r="AX214" s="13" t="s">
        <v>72</v>
      </c>
      <c r="AY214" s="210" t="s">
        <v>113</v>
      </c>
    </row>
    <row r="215" spans="1:65" s="14" customFormat="1" ht="10.199999999999999">
      <c r="B215" s="211"/>
      <c r="C215" s="212"/>
      <c r="D215" s="197" t="s">
        <v>126</v>
      </c>
      <c r="E215" s="213" t="s">
        <v>19</v>
      </c>
      <c r="F215" s="214" t="s">
        <v>335</v>
      </c>
      <c r="G215" s="212"/>
      <c r="H215" s="215">
        <v>67.28</v>
      </c>
      <c r="I215" s="216"/>
      <c r="J215" s="212"/>
      <c r="K215" s="212"/>
      <c r="L215" s="217"/>
      <c r="M215" s="218"/>
      <c r="N215" s="219"/>
      <c r="O215" s="219"/>
      <c r="P215" s="219"/>
      <c r="Q215" s="219"/>
      <c r="R215" s="219"/>
      <c r="S215" s="219"/>
      <c r="T215" s="220"/>
      <c r="AT215" s="221" t="s">
        <v>126</v>
      </c>
      <c r="AU215" s="221" t="s">
        <v>122</v>
      </c>
      <c r="AV215" s="14" t="s">
        <v>122</v>
      </c>
      <c r="AW215" s="14" t="s">
        <v>34</v>
      </c>
      <c r="AX215" s="14" t="s">
        <v>77</v>
      </c>
      <c r="AY215" s="221" t="s">
        <v>113</v>
      </c>
    </row>
    <row r="216" spans="1:65" s="2" customFormat="1" ht="21.75" customHeight="1">
      <c r="A216" s="36"/>
      <c r="B216" s="37"/>
      <c r="C216" s="184" t="s">
        <v>336</v>
      </c>
      <c r="D216" s="184" t="s">
        <v>116</v>
      </c>
      <c r="E216" s="185" t="s">
        <v>337</v>
      </c>
      <c r="F216" s="186" t="s">
        <v>338</v>
      </c>
      <c r="G216" s="187" t="s">
        <v>119</v>
      </c>
      <c r="H216" s="188">
        <v>67.28</v>
      </c>
      <c r="I216" s="189"/>
      <c r="J216" s="190">
        <f>ROUND(I216*H216,2)</f>
        <v>0</v>
      </c>
      <c r="K216" s="186" t="s">
        <v>120</v>
      </c>
      <c r="L216" s="41"/>
      <c r="M216" s="191" t="s">
        <v>19</v>
      </c>
      <c r="N216" s="192" t="s">
        <v>44</v>
      </c>
      <c r="O216" s="66"/>
      <c r="P216" s="193">
        <f>O216*H216</f>
        <v>0</v>
      </c>
      <c r="Q216" s="193">
        <v>0</v>
      </c>
      <c r="R216" s="193">
        <f>Q216*H216</f>
        <v>0</v>
      </c>
      <c r="S216" s="193">
        <v>0</v>
      </c>
      <c r="T216" s="194">
        <f>S216*H216</f>
        <v>0</v>
      </c>
      <c r="U216" s="36"/>
      <c r="V216" s="36"/>
      <c r="W216" s="36"/>
      <c r="X216" s="36"/>
      <c r="Y216" s="36"/>
      <c r="Z216" s="36"/>
      <c r="AA216" s="36"/>
      <c r="AB216" s="36"/>
      <c r="AC216" s="36"/>
      <c r="AD216" s="36"/>
      <c r="AE216" s="36"/>
      <c r="AR216" s="195" t="s">
        <v>217</v>
      </c>
      <c r="AT216" s="195" t="s">
        <v>116</v>
      </c>
      <c r="AU216" s="195" t="s">
        <v>122</v>
      </c>
      <c r="AY216" s="19" t="s">
        <v>113</v>
      </c>
      <c r="BE216" s="196">
        <f>IF(N216="základní",J216,0)</f>
        <v>0</v>
      </c>
      <c r="BF216" s="196">
        <f>IF(N216="snížená",J216,0)</f>
        <v>0</v>
      </c>
      <c r="BG216" s="196">
        <f>IF(N216="zákl. přenesená",J216,0)</f>
        <v>0</v>
      </c>
      <c r="BH216" s="196">
        <f>IF(N216="sníž. přenesená",J216,0)</f>
        <v>0</v>
      </c>
      <c r="BI216" s="196">
        <f>IF(N216="nulová",J216,0)</f>
        <v>0</v>
      </c>
      <c r="BJ216" s="19" t="s">
        <v>122</v>
      </c>
      <c r="BK216" s="196">
        <f>ROUND(I216*H216,2)</f>
        <v>0</v>
      </c>
      <c r="BL216" s="19" t="s">
        <v>217</v>
      </c>
      <c r="BM216" s="195" t="s">
        <v>339</v>
      </c>
    </row>
    <row r="217" spans="1:65" s="2" customFormat="1" ht="38.4">
      <c r="A217" s="36"/>
      <c r="B217" s="37"/>
      <c r="C217" s="38"/>
      <c r="D217" s="197" t="s">
        <v>124</v>
      </c>
      <c r="E217" s="38"/>
      <c r="F217" s="198" t="s">
        <v>340</v>
      </c>
      <c r="G217" s="38"/>
      <c r="H217" s="38"/>
      <c r="I217" s="105"/>
      <c r="J217" s="38"/>
      <c r="K217" s="38"/>
      <c r="L217" s="41"/>
      <c r="M217" s="199"/>
      <c r="N217" s="200"/>
      <c r="O217" s="66"/>
      <c r="P217" s="66"/>
      <c r="Q217" s="66"/>
      <c r="R217" s="66"/>
      <c r="S217" s="66"/>
      <c r="T217" s="67"/>
      <c r="U217" s="36"/>
      <c r="V217" s="36"/>
      <c r="W217" s="36"/>
      <c r="X217" s="36"/>
      <c r="Y217" s="36"/>
      <c r="Z217" s="36"/>
      <c r="AA217" s="36"/>
      <c r="AB217" s="36"/>
      <c r="AC217" s="36"/>
      <c r="AD217" s="36"/>
      <c r="AE217" s="36"/>
      <c r="AT217" s="19" t="s">
        <v>124</v>
      </c>
      <c r="AU217" s="19" t="s">
        <v>122</v>
      </c>
    </row>
    <row r="218" spans="1:65" s="2" customFormat="1" ht="16.5" customHeight="1">
      <c r="A218" s="36"/>
      <c r="B218" s="37"/>
      <c r="C218" s="233" t="s">
        <v>341</v>
      </c>
      <c r="D218" s="233" t="s">
        <v>141</v>
      </c>
      <c r="E218" s="234" t="s">
        <v>342</v>
      </c>
      <c r="F218" s="235" t="s">
        <v>343</v>
      </c>
      <c r="G218" s="236" t="s">
        <v>287</v>
      </c>
      <c r="H218" s="237">
        <v>2.4E-2</v>
      </c>
      <c r="I218" s="238"/>
      <c r="J218" s="239">
        <f>ROUND(I218*H218,2)</f>
        <v>0</v>
      </c>
      <c r="K218" s="235" t="s">
        <v>120</v>
      </c>
      <c r="L218" s="240"/>
      <c r="M218" s="241" t="s">
        <v>19</v>
      </c>
      <c r="N218" s="242" t="s">
        <v>44</v>
      </c>
      <c r="O218" s="66"/>
      <c r="P218" s="193">
        <f>O218*H218</f>
        <v>0</v>
      </c>
      <c r="Q218" s="193">
        <v>1</v>
      </c>
      <c r="R218" s="193">
        <f>Q218*H218</f>
        <v>2.4E-2</v>
      </c>
      <c r="S218" s="193">
        <v>0</v>
      </c>
      <c r="T218" s="194">
        <f>S218*H218</f>
        <v>0</v>
      </c>
      <c r="U218" s="36"/>
      <c r="V218" s="36"/>
      <c r="W218" s="36"/>
      <c r="X218" s="36"/>
      <c r="Y218" s="36"/>
      <c r="Z218" s="36"/>
      <c r="AA218" s="36"/>
      <c r="AB218" s="36"/>
      <c r="AC218" s="36"/>
      <c r="AD218" s="36"/>
      <c r="AE218" s="36"/>
      <c r="AR218" s="195" t="s">
        <v>321</v>
      </c>
      <c r="AT218" s="195" t="s">
        <v>141</v>
      </c>
      <c r="AU218" s="195" t="s">
        <v>122</v>
      </c>
      <c r="AY218" s="19" t="s">
        <v>113</v>
      </c>
      <c r="BE218" s="196">
        <f>IF(N218="základní",J218,0)</f>
        <v>0</v>
      </c>
      <c r="BF218" s="196">
        <f>IF(N218="snížená",J218,0)</f>
        <v>0</v>
      </c>
      <c r="BG218" s="196">
        <f>IF(N218="zákl. přenesená",J218,0)</f>
        <v>0</v>
      </c>
      <c r="BH218" s="196">
        <f>IF(N218="sníž. přenesená",J218,0)</f>
        <v>0</v>
      </c>
      <c r="BI218" s="196">
        <f>IF(N218="nulová",J218,0)</f>
        <v>0</v>
      </c>
      <c r="BJ218" s="19" t="s">
        <v>122</v>
      </c>
      <c r="BK218" s="196">
        <f>ROUND(I218*H218,2)</f>
        <v>0</v>
      </c>
      <c r="BL218" s="19" t="s">
        <v>217</v>
      </c>
      <c r="BM218" s="195" t="s">
        <v>344</v>
      </c>
    </row>
    <row r="219" spans="1:65" s="14" customFormat="1" ht="10.199999999999999">
      <c r="B219" s="211"/>
      <c r="C219" s="212"/>
      <c r="D219" s="197" t="s">
        <v>126</v>
      </c>
      <c r="E219" s="212"/>
      <c r="F219" s="214" t="s">
        <v>345</v>
      </c>
      <c r="G219" s="212"/>
      <c r="H219" s="215">
        <v>2.4E-2</v>
      </c>
      <c r="I219" s="216"/>
      <c r="J219" s="212"/>
      <c r="K219" s="212"/>
      <c r="L219" s="217"/>
      <c r="M219" s="218"/>
      <c r="N219" s="219"/>
      <c r="O219" s="219"/>
      <c r="P219" s="219"/>
      <c r="Q219" s="219"/>
      <c r="R219" s="219"/>
      <c r="S219" s="219"/>
      <c r="T219" s="220"/>
      <c r="AT219" s="221" t="s">
        <v>126</v>
      </c>
      <c r="AU219" s="221" t="s">
        <v>122</v>
      </c>
      <c r="AV219" s="14" t="s">
        <v>122</v>
      </c>
      <c r="AW219" s="14" t="s">
        <v>4</v>
      </c>
      <c r="AX219" s="14" t="s">
        <v>77</v>
      </c>
      <c r="AY219" s="221" t="s">
        <v>113</v>
      </c>
    </row>
    <row r="220" spans="1:65" s="2" customFormat="1" ht="16.5" customHeight="1">
      <c r="A220" s="36"/>
      <c r="B220" s="37"/>
      <c r="C220" s="184" t="s">
        <v>346</v>
      </c>
      <c r="D220" s="184" t="s">
        <v>116</v>
      </c>
      <c r="E220" s="185" t="s">
        <v>347</v>
      </c>
      <c r="F220" s="186" t="s">
        <v>348</v>
      </c>
      <c r="G220" s="187" t="s">
        <v>119</v>
      </c>
      <c r="H220" s="188">
        <v>67.28</v>
      </c>
      <c r="I220" s="189"/>
      <c r="J220" s="190">
        <f>ROUND(I220*H220,2)</f>
        <v>0</v>
      </c>
      <c r="K220" s="186" t="s">
        <v>120</v>
      </c>
      <c r="L220" s="41"/>
      <c r="M220" s="191" t="s">
        <v>19</v>
      </c>
      <c r="N220" s="192" t="s">
        <v>44</v>
      </c>
      <c r="O220" s="66"/>
      <c r="P220" s="193">
        <f>O220*H220</f>
        <v>0</v>
      </c>
      <c r="Q220" s="193">
        <v>4.0000000000000002E-4</v>
      </c>
      <c r="R220" s="193">
        <f>Q220*H220</f>
        <v>2.6912000000000002E-2</v>
      </c>
      <c r="S220" s="193">
        <v>0</v>
      </c>
      <c r="T220" s="194">
        <f>S220*H220</f>
        <v>0</v>
      </c>
      <c r="U220" s="36"/>
      <c r="V220" s="36"/>
      <c r="W220" s="36"/>
      <c r="X220" s="36"/>
      <c r="Y220" s="36"/>
      <c r="Z220" s="36"/>
      <c r="AA220" s="36"/>
      <c r="AB220" s="36"/>
      <c r="AC220" s="36"/>
      <c r="AD220" s="36"/>
      <c r="AE220" s="36"/>
      <c r="AR220" s="195" t="s">
        <v>217</v>
      </c>
      <c r="AT220" s="195" t="s">
        <v>116</v>
      </c>
      <c r="AU220" s="195" t="s">
        <v>122</v>
      </c>
      <c r="AY220" s="19" t="s">
        <v>113</v>
      </c>
      <c r="BE220" s="196">
        <f>IF(N220="základní",J220,0)</f>
        <v>0</v>
      </c>
      <c r="BF220" s="196">
        <f>IF(N220="snížená",J220,0)</f>
        <v>0</v>
      </c>
      <c r="BG220" s="196">
        <f>IF(N220="zákl. přenesená",J220,0)</f>
        <v>0</v>
      </c>
      <c r="BH220" s="196">
        <f>IF(N220="sníž. přenesená",J220,0)</f>
        <v>0</v>
      </c>
      <c r="BI220" s="196">
        <f>IF(N220="nulová",J220,0)</f>
        <v>0</v>
      </c>
      <c r="BJ220" s="19" t="s">
        <v>122</v>
      </c>
      <c r="BK220" s="196">
        <f>ROUND(I220*H220,2)</f>
        <v>0</v>
      </c>
      <c r="BL220" s="19" t="s">
        <v>217</v>
      </c>
      <c r="BM220" s="195" t="s">
        <v>349</v>
      </c>
    </row>
    <row r="221" spans="1:65" s="2" customFormat="1" ht="38.4">
      <c r="A221" s="36"/>
      <c r="B221" s="37"/>
      <c r="C221" s="38"/>
      <c r="D221" s="197" t="s">
        <v>124</v>
      </c>
      <c r="E221" s="38"/>
      <c r="F221" s="198" t="s">
        <v>350</v>
      </c>
      <c r="G221" s="38"/>
      <c r="H221" s="38"/>
      <c r="I221" s="105"/>
      <c r="J221" s="38"/>
      <c r="K221" s="38"/>
      <c r="L221" s="41"/>
      <c r="M221" s="199"/>
      <c r="N221" s="200"/>
      <c r="O221" s="66"/>
      <c r="P221" s="66"/>
      <c r="Q221" s="66"/>
      <c r="R221" s="66"/>
      <c r="S221" s="66"/>
      <c r="T221" s="67"/>
      <c r="U221" s="36"/>
      <c r="V221" s="36"/>
      <c r="W221" s="36"/>
      <c r="X221" s="36"/>
      <c r="Y221" s="36"/>
      <c r="Z221" s="36"/>
      <c r="AA221" s="36"/>
      <c r="AB221" s="36"/>
      <c r="AC221" s="36"/>
      <c r="AD221" s="36"/>
      <c r="AE221" s="36"/>
      <c r="AT221" s="19" t="s">
        <v>124</v>
      </c>
      <c r="AU221" s="19" t="s">
        <v>122</v>
      </c>
    </row>
    <row r="222" spans="1:65" s="2" customFormat="1" ht="21.75" customHeight="1">
      <c r="A222" s="36"/>
      <c r="B222" s="37"/>
      <c r="C222" s="233" t="s">
        <v>351</v>
      </c>
      <c r="D222" s="233" t="s">
        <v>141</v>
      </c>
      <c r="E222" s="234" t="s">
        <v>352</v>
      </c>
      <c r="F222" s="235" t="s">
        <v>353</v>
      </c>
      <c r="G222" s="236" t="s">
        <v>119</v>
      </c>
      <c r="H222" s="237">
        <v>77.372</v>
      </c>
      <c r="I222" s="238"/>
      <c r="J222" s="239">
        <f>ROUND(I222*H222,2)</f>
        <v>0</v>
      </c>
      <c r="K222" s="235" t="s">
        <v>120</v>
      </c>
      <c r="L222" s="240"/>
      <c r="M222" s="241" t="s">
        <v>19</v>
      </c>
      <c r="N222" s="242" t="s">
        <v>44</v>
      </c>
      <c r="O222" s="66"/>
      <c r="P222" s="193">
        <f>O222*H222</f>
        <v>0</v>
      </c>
      <c r="Q222" s="193">
        <v>4.4999999999999997E-3</v>
      </c>
      <c r="R222" s="193">
        <f>Q222*H222</f>
        <v>0.34817399999999998</v>
      </c>
      <c r="S222" s="193">
        <v>0</v>
      </c>
      <c r="T222" s="194">
        <f>S222*H222</f>
        <v>0</v>
      </c>
      <c r="U222" s="36"/>
      <c r="V222" s="36"/>
      <c r="W222" s="36"/>
      <c r="X222" s="36"/>
      <c r="Y222" s="36"/>
      <c r="Z222" s="36"/>
      <c r="AA222" s="36"/>
      <c r="AB222" s="36"/>
      <c r="AC222" s="36"/>
      <c r="AD222" s="36"/>
      <c r="AE222" s="36"/>
      <c r="AR222" s="195" t="s">
        <v>321</v>
      </c>
      <c r="AT222" s="195" t="s">
        <v>141</v>
      </c>
      <c r="AU222" s="195" t="s">
        <v>122</v>
      </c>
      <c r="AY222" s="19" t="s">
        <v>113</v>
      </c>
      <c r="BE222" s="196">
        <f>IF(N222="základní",J222,0)</f>
        <v>0</v>
      </c>
      <c r="BF222" s="196">
        <f>IF(N222="snížená",J222,0)</f>
        <v>0</v>
      </c>
      <c r="BG222" s="196">
        <f>IF(N222="zákl. přenesená",J222,0)</f>
        <v>0</v>
      </c>
      <c r="BH222" s="196">
        <f>IF(N222="sníž. přenesená",J222,0)</f>
        <v>0</v>
      </c>
      <c r="BI222" s="196">
        <f>IF(N222="nulová",J222,0)</f>
        <v>0</v>
      </c>
      <c r="BJ222" s="19" t="s">
        <v>122</v>
      </c>
      <c r="BK222" s="196">
        <f>ROUND(I222*H222,2)</f>
        <v>0</v>
      </c>
      <c r="BL222" s="19" t="s">
        <v>217</v>
      </c>
      <c r="BM222" s="195" t="s">
        <v>354</v>
      </c>
    </row>
    <row r="223" spans="1:65" s="14" customFormat="1" ht="10.199999999999999">
      <c r="B223" s="211"/>
      <c r="C223" s="212"/>
      <c r="D223" s="197" t="s">
        <v>126</v>
      </c>
      <c r="E223" s="212"/>
      <c r="F223" s="214" t="s">
        <v>355</v>
      </c>
      <c r="G223" s="212"/>
      <c r="H223" s="215">
        <v>77.372</v>
      </c>
      <c r="I223" s="216"/>
      <c r="J223" s="212"/>
      <c r="K223" s="212"/>
      <c r="L223" s="217"/>
      <c r="M223" s="218"/>
      <c r="N223" s="219"/>
      <c r="O223" s="219"/>
      <c r="P223" s="219"/>
      <c r="Q223" s="219"/>
      <c r="R223" s="219"/>
      <c r="S223" s="219"/>
      <c r="T223" s="220"/>
      <c r="AT223" s="221" t="s">
        <v>126</v>
      </c>
      <c r="AU223" s="221" t="s">
        <v>122</v>
      </c>
      <c r="AV223" s="14" t="s">
        <v>122</v>
      </c>
      <c r="AW223" s="14" t="s">
        <v>4</v>
      </c>
      <c r="AX223" s="14" t="s">
        <v>77</v>
      </c>
      <c r="AY223" s="221" t="s">
        <v>113</v>
      </c>
    </row>
    <row r="224" spans="1:65" s="2" customFormat="1" ht="16.5" customHeight="1">
      <c r="A224" s="36"/>
      <c r="B224" s="37"/>
      <c r="C224" s="184" t="s">
        <v>356</v>
      </c>
      <c r="D224" s="184" t="s">
        <v>116</v>
      </c>
      <c r="E224" s="185" t="s">
        <v>357</v>
      </c>
      <c r="F224" s="186" t="s">
        <v>358</v>
      </c>
      <c r="G224" s="187" t="s">
        <v>119</v>
      </c>
      <c r="H224" s="188">
        <v>67.28</v>
      </c>
      <c r="I224" s="189"/>
      <c r="J224" s="190">
        <f>ROUND(I224*H224,2)</f>
        <v>0</v>
      </c>
      <c r="K224" s="186" t="s">
        <v>138</v>
      </c>
      <c r="L224" s="41"/>
      <c r="M224" s="191" t="s">
        <v>19</v>
      </c>
      <c r="N224" s="192" t="s">
        <v>44</v>
      </c>
      <c r="O224" s="66"/>
      <c r="P224" s="193">
        <f>O224*H224</f>
        <v>0</v>
      </c>
      <c r="Q224" s="193">
        <v>0.23741999999999999</v>
      </c>
      <c r="R224" s="193">
        <f>Q224*H224</f>
        <v>15.973617599999999</v>
      </c>
      <c r="S224" s="193">
        <v>0</v>
      </c>
      <c r="T224" s="194">
        <f>S224*H224</f>
        <v>0</v>
      </c>
      <c r="U224" s="36"/>
      <c r="V224" s="36"/>
      <c r="W224" s="36"/>
      <c r="X224" s="36"/>
      <c r="Y224" s="36"/>
      <c r="Z224" s="36"/>
      <c r="AA224" s="36"/>
      <c r="AB224" s="36"/>
      <c r="AC224" s="36"/>
      <c r="AD224" s="36"/>
      <c r="AE224" s="36"/>
      <c r="AR224" s="195" t="s">
        <v>217</v>
      </c>
      <c r="AT224" s="195" t="s">
        <v>116</v>
      </c>
      <c r="AU224" s="195" t="s">
        <v>122</v>
      </c>
      <c r="AY224" s="19" t="s">
        <v>113</v>
      </c>
      <c r="BE224" s="196">
        <f>IF(N224="základní",J224,0)</f>
        <v>0</v>
      </c>
      <c r="BF224" s="196">
        <f>IF(N224="snížená",J224,0)</f>
        <v>0</v>
      </c>
      <c r="BG224" s="196">
        <f>IF(N224="zákl. přenesená",J224,0)</f>
        <v>0</v>
      </c>
      <c r="BH224" s="196">
        <f>IF(N224="sníž. přenesená",J224,0)</f>
        <v>0</v>
      </c>
      <c r="BI224" s="196">
        <f>IF(N224="nulová",J224,0)</f>
        <v>0</v>
      </c>
      <c r="BJ224" s="19" t="s">
        <v>122</v>
      </c>
      <c r="BK224" s="196">
        <f>ROUND(I224*H224,2)</f>
        <v>0</v>
      </c>
      <c r="BL224" s="19" t="s">
        <v>217</v>
      </c>
      <c r="BM224" s="195" t="s">
        <v>359</v>
      </c>
    </row>
    <row r="225" spans="1:65" s="2" customFormat="1" ht="21.75" customHeight="1">
      <c r="A225" s="36"/>
      <c r="B225" s="37"/>
      <c r="C225" s="184" t="s">
        <v>360</v>
      </c>
      <c r="D225" s="184" t="s">
        <v>116</v>
      </c>
      <c r="E225" s="185" t="s">
        <v>361</v>
      </c>
      <c r="F225" s="186" t="s">
        <v>362</v>
      </c>
      <c r="G225" s="187" t="s">
        <v>287</v>
      </c>
      <c r="H225" s="188">
        <v>16.373000000000001</v>
      </c>
      <c r="I225" s="189"/>
      <c r="J225" s="190">
        <f>ROUND(I225*H225,2)</f>
        <v>0</v>
      </c>
      <c r="K225" s="186" t="s">
        <v>120</v>
      </c>
      <c r="L225" s="41"/>
      <c r="M225" s="191" t="s">
        <v>19</v>
      </c>
      <c r="N225" s="192" t="s">
        <v>44</v>
      </c>
      <c r="O225" s="66"/>
      <c r="P225" s="193">
        <f>O225*H225</f>
        <v>0</v>
      </c>
      <c r="Q225" s="193">
        <v>0</v>
      </c>
      <c r="R225" s="193">
        <f>Q225*H225</f>
        <v>0</v>
      </c>
      <c r="S225" s="193">
        <v>0</v>
      </c>
      <c r="T225" s="194">
        <f>S225*H225</f>
        <v>0</v>
      </c>
      <c r="U225" s="36"/>
      <c r="V225" s="36"/>
      <c r="W225" s="36"/>
      <c r="X225" s="36"/>
      <c r="Y225" s="36"/>
      <c r="Z225" s="36"/>
      <c r="AA225" s="36"/>
      <c r="AB225" s="36"/>
      <c r="AC225" s="36"/>
      <c r="AD225" s="36"/>
      <c r="AE225" s="36"/>
      <c r="AR225" s="195" t="s">
        <v>217</v>
      </c>
      <c r="AT225" s="195" t="s">
        <v>116</v>
      </c>
      <c r="AU225" s="195" t="s">
        <v>122</v>
      </c>
      <c r="AY225" s="19" t="s">
        <v>113</v>
      </c>
      <c r="BE225" s="196">
        <f>IF(N225="základní",J225,0)</f>
        <v>0</v>
      </c>
      <c r="BF225" s="196">
        <f>IF(N225="snížená",J225,0)</f>
        <v>0</v>
      </c>
      <c r="BG225" s="196">
        <f>IF(N225="zákl. přenesená",J225,0)</f>
        <v>0</v>
      </c>
      <c r="BH225" s="196">
        <f>IF(N225="sníž. přenesená",J225,0)</f>
        <v>0</v>
      </c>
      <c r="BI225" s="196">
        <f>IF(N225="nulová",J225,0)</f>
        <v>0</v>
      </c>
      <c r="BJ225" s="19" t="s">
        <v>122</v>
      </c>
      <c r="BK225" s="196">
        <f>ROUND(I225*H225,2)</f>
        <v>0</v>
      </c>
      <c r="BL225" s="19" t="s">
        <v>217</v>
      </c>
      <c r="BM225" s="195" t="s">
        <v>363</v>
      </c>
    </row>
    <row r="226" spans="1:65" s="2" customFormat="1" ht="86.4">
      <c r="A226" s="36"/>
      <c r="B226" s="37"/>
      <c r="C226" s="38"/>
      <c r="D226" s="197" t="s">
        <v>124</v>
      </c>
      <c r="E226" s="38"/>
      <c r="F226" s="198" t="s">
        <v>364</v>
      </c>
      <c r="G226" s="38"/>
      <c r="H226" s="38"/>
      <c r="I226" s="105"/>
      <c r="J226" s="38"/>
      <c r="K226" s="38"/>
      <c r="L226" s="41"/>
      <c r="M226" s="199"/>
      <c r="N226" s="200"/>
      <c r="O226" s="66"/>
      <c r="P226" s="66"/>
      <c r="Q226" s="66"/>
      <c r="R226" s="66"/>
      <c r="S226" s="66"/>
      <c r="T226" s="67"/>
      <c r="U226" s="36"/>
      <c r="V226" s="36"/>
      <c r="W226" s="36"/>
      <c r="X226" s="36"/>
      <c r="Y226" s="36"/>
      <c r="Z226" s="36"/>
      <c r="AA226" s="36"/>
      <c r="AB226" s="36"/>
      <c r="AC226" s="36"/>
      <c r="AD226" s="36"/>
      <c r="AE226" s="36"/>
      <c r="AT226" s="19" t="s">
        <v>124</v>
      </c>
      <c r="AU226" s="19" t="s">
        <v>122</v>
      </c>
    </row>
    <row r="227" spans="1:65" s="12" customFormat="1" ht="22.8" customHeight="1">
      <c r="B227" s="168"/>
      <c r="C227" s="169"/>
      <c r="D227" s="170" t="s">
        <v>71</v>
      </c>
      <c r="E227" s="182" t="s">
        <v>365</v>
      </c>
      <c r="F227" s="182" t="s">
        <v>366</v>
      </c>
      <c r="G227" s="169"/>
      <c r="H227" s="169"/>
      <c r="I227" s="172"/>
      <c r="J227" s="183">
        <f>BK227</f>
        <v>0</v>
      </c>
      <c r="K227" s="169"/>
      <c r="L227" s="174"/>
      <c r="M227" s="175"/>
      <c r="N227" s="176"/>
      <c r="O227" s="176"/>
      <c r="P227" s="177">
        <f>SUM(P228:P233)</f>
        <v>0</v>
      </c>
      <c r="Q227" s="176"/>
      <c r="R227" s="177">
        <f>SUM(R228:R233)</f>
        <v>0.17503199999999999</v>
      </c>
      <c r="S227" s="176"/>
      <c r="T227" s="178">
        <f>SUM(T228:T233)</f>
        <v>0</v>
      </c>
      <c r="AR227" s="179" t="s">
        <v>122</v>
      </c>
      <c r="AT227" s="180" t="s">
        <v>71</v>
      </c>
      <c r="AU227" s="180" t="s">
        <v>77</v>
      </c>
      <c r="AY227" s="179" t="s">
        <v>113</v>
      </c>
      <c r="BK227" s="181">
        <f>SUM(BK228:BK233)</f>
        <v>0</v>
      </c>
    </row>
    <row r="228" spans="1:65" s="2" customFormat="1" ht="21.75" customHeight="1">
      <c r="A228" s="36"/>
      <c r="B228" s="37"/>
      <c r="C228" s="184" t="s">
        <v>367</v>
      </c>
      <c r="D228" s="184" t="s">
        <v>116</v>
      </c>
      <c r="E228" s="185" t="s">
        <v>368</v>
      </c>
      <c r="F228" s="186" t="s">
        <v>369</v>
      </c>
      <c r="G228" s="187" t="s">
        <v>119</v>
      </c>
      <c r="H228" s="188">
        <v>132.6</v>
      </c>
      <c r="I228" s="189"/>
      <c r="J228" s="190">
        <f>ROUND(I228*H228,2)</f>
        <v>0</v>
      </c>
      <c r="K228" s="186" t="s">
        <v>120</v>
      </c>
      <c r="L228" s="41"/>
      <c r="M228" s="191" t="s">
        <v>19</v>
      </c>
      <c r="N228" s="192" t="s">
        <v>44</v>
      </c>
      <c r="O228" s="66"/>
      <c r="P228" s="193">
        <f>O228*H228</f>
        <v>0</v>
      </c>
      <c r="Q228" s="193">
        <v>0</v>
      </c>
      <c r="R228" s="193">
        <f>Q228*H228</f>
        <v>0</v>
      </c>
      <c r="S228" s="193">
        <v>0</v>
      </c>
      <c r="T228" s="194">
        <f>S228*H228</f>
        <v>0</v>
      </c>
      <c r="U228" s="36"/>
      <c r="V228" s="36"/>
      <c r="W228" s="36"/>
      <c r="X228" s="36"/>
      <c r="Y228" s="36"/>
      <c r="Z228" s="36"/>
      <c r="AA228" s="36"/>
      <c r="AB228" s="36"/>
      <c r="AC228" s="36"/>
      <c r="AD228" s="36"/>
      <c r="AE228" s="36"/>
      <c r="AR228" s="195" t="s">
        <v>217</v>
      </c>
      <c r="AT228" s="195" t="s">
        <v>116</v>
      </c>
      <c r="AU228" s="195" t="s">
        <v>122</v>
      </c>
      <c r="AY228" s="19" t="s">
        <v>113</v>
      </c>
      <c r="BE228" s="196">
        <f>IF(N228="základní",J228,0)</f>
        <v>0</v>
      </c>
      <c r="BF228" s="196">
        <f>IF(N228="snížená",J228,0)</f>
        <v>0</v>
      </c>
      <c r="BG228" s="196">
        <f>IF(N228="zákl. přenesená",J228,0)</f>
        <v>0</v>
      </c>
      <c r="BH228" s="196">
        <f>IF(N228="sníž. přenesená",J228,0)</f>
        <v>0</v>
      </c>
      <c r="BI228" s="196">
        <f>IF(N228="nulová",J228,0)</f>
        <v>0</v>
      </c>
      <c r="BJ228" s="19" t="s">
        <v>122</v>
      </c>
      <c r="BK228" s="196">
        <f>ROUND(I228*H228,2)</f>
        <v>0</v>
      </c>
      <c r="BL228" s="19" t="s">
        <v>217</v>
      </c>
      <c r="BM228" s="195" t="s">
        <v>370</v>
      </c>
    </row>
    <row r="229" spans="1:65" s="14" customFormat="1" ht="10.199999999999999">
      <c r="B229" s="211"/>
      <c r="C229" s="212"/>
      <c r="D229" s="197" t="s">
        <v>126</v>
      </c>
      <c r="E229" s="213" t="s">
        <v>19</v>
      </c>
      <c r="F229" s="214" t="s">
        <v>371</v>
      </c>
      <c r="G229" s="212"/>
      <c r="H229" s="215">
        <v>132.6</v>
      </c>
      <c r="I229" s="216"/>
      <c r="J229" s="212"/>
      <c r="K229" s="212"/>
      <c r="L229" s="217"/>
      <c r="M229" s="218"/>
      <c r="N229" s="219"/>
      <c r="O229" s="219"/>
      <c r="P229" s="219"/>
      <c r="Q229" s="219"/>
      <c r="R229" s="219"/>
      <c r="S229" s="219"/>
      <c r="T229" s="220"/>
      <c r="AT229" s="221" t="s">
        <v>126</v>
      </c>
      <c r="AU229" s="221" t="s">
        <v>122</v>
      </c>
      <c r="AV229" s="14" t="s">
        <v>122</v>
      </c>
      <c r="AW229" s="14" t="s">
        <v>34</v>
      </c>
      <c r="AX229" s="14" t="s">
        <v>77</v>
      </c>
      <c r="AY229" s="221" t="s">
        <v>113</v>
      </c>
    </row>
    <row r="230" spans="1:65" s="2" customFormat="1" ht="16.5" customHeight="1">
      <c r="A230" s="36"/>
      <c r="B230" s="37"/>
      <c r="C230" s="233" t="s">
        <v>372</v>
      </c>
      <c r="D230" s="233" t="s">
        <v>141</v>
      </c>
      <c r="E230" s="234" t="s">
        <v>373</v>
      </c>
      <c r="F230" s="235" t="s">
        <v>374</v>
      </c>
      <c r="G230" s="236" t="s">
        <v>119</v>
      </c>
      <c r="H230" s="237">
        <v>145.86000000000001</v>
      </c>
      <c r="I230" s="238"/>
      <c r="J230" s="239">
        <f>ROUND(I230*H230,2)</f>
        <v>0</v>
      </c>
      <c r="K230" s="235" t="s">
        <v>120</v>
      </c>
      <c r="L230" s="240"/>
      <c r="M230" s="241" t="s">
        <v>19</v>
      </c>
      <c r="N230" s="242" t="s">
        <v>44</v>
      </c>
      <c r="O230" s="66"/>
      <c r="P230" s="193">
        <f>O230*H230</f>
        <v>0</v>
      </c>
      <c r="Q230" s="193">
        <v>1.1999999999999999E-3</v>
      </c>
      <c r="R230" s="193">
        <f>Q230*H230</f>
        <v>0.17503199999999999</v>
      </c>
      <c r="S230" s="193">
        <v>0</v>
      </c>
      <c r="T230" s="194">
        <f>S230*H230</f>
        <v>0</v>
      </c>
      <c r="U230" s="36"/>
      <c r="V230" s="36"/>
      <c r="W230" s="36"/>
      <c r="X230" s="36"/>
      <c r="Y230" s="36"/>
      <c r="Z230" s="36"/>
      <c r="AA230" s="36"/>
      <c r="AB230" s="36"/>
      <c r="AC230" s="36"/>
      <c r="AD230" s="36"/>
      <c r="AE230" s="36"/>
      <c r="AR230" s="195" t="s">
        <v>321</v>
      </c>
      <c r="AT230" s="195" t="s">
        <v>141</v>
      </c>
      <c r="AU230" s="195" t="s">
        <v>122</v>
      </c>
      <c r="AY230" s="19" t="s">
        <v>113</v>
      </c>
      <c r="BE230" s="196">
        <f>IF(N230="základní",J230,0)</f>
        <v>0</v>
      </c>
      <c r="BF230" s="196">
        <f>IF(N230="snížená",J230,0)</f>
        <v>0</v>
      </c>
      <c r="BG230" s="196">
        <f>IF(N230="zákl. přenesená",J230,0)</f>
        <v>0</v>
      </c>
      <c r="BH230" s="196">
        <f>IF(N230="sníž. přenesená",J230,0)</f>
        <v>0</v>
      </c>
      <c r="BI230" s="196">
        <f>IF(N230="nulová",J230,0)</f>
        <v>0</v>
      </c>
      <c r="BJ230" s="19" t="s">
        <v>122</v>
      </c>
      <c r="BK230" s="196">
        <f>ROUND(I230*H230,2)</f>
        <v>0</v>
      </c>
      <c r="BL230" s="19" t="s">
        <v>217</v>
      </c>
      <c r="BM230" s="195" t="s">
        <v>375</v>
      </c>
    </row>
    <row r="231" spans="1:65" s="14" customFormat="1" ht="10.199999999999999">
      <c r="B231" s="211"/>
      <c r="C231" s="212"/>
      <c r="D231" s="197" t="s">
        <v>126</v>
      </c>
      <c r="E231" s="212"/>
      <c r="F231" s="214" t="s">
        <v>376</v>
      </c>
      <c r="G231" s="212"/>
      <c r="H231" s="215">
        <v>145.86000000000001</v>
      </c>
      <c r="I231" s="216"/>
      <c r="J231" s="212"/>
      <c r="K231" s="212"/>
      <c r="L231" s="217"/>
      <c r="M231" s="218"/>
      <c r="N231" s="219"/>
      <c r="O231" s="219"/>
      <c r="P231" s="219"/>
      <c r="Q231" s="219"/>
      <c r="R231" s="219"/>
      <c r="S231" s="219"/>
      <c r="T231" s="220"/>
      <c r="AT231" s="221" t="s">
        <v>126</v>
      </c>
      <c r="AU231" s="221" t="s">
        <v>122</v>
      </c>
      <c r="AV231" s="14" t="s">
        <v>122</v>
      </c>
      <c r="AW231" s="14" t="s">
        <v>4</v>
      </c>
      <c r="AX231" s="14" t="s">
        <v>77</v>
      </c>
      <c r="AY231" s="221" t="s">
        <v>113</v>
      </c>
    </row>
    <row r="232" spans="1:65" s="2" customFormat="1" ht="21.75" customHeight="1">
      <c r="A232" s="36"/>
      <c r="B232" s="37"/>
      <c r="C232" s="184" t="s">
        <v>377</v>
      </c>
      <c r="D232" s="184" t="s">
        <v>116</v>
      </c>
      <c r="E232" s="185" t="s">
        <v>378</v>
      </c>
      <c r="F232" s="186" t="s">
        <v>379</v>
      </c>
      <c r="G232" s="187" t="s">
        <v>287</v>
      </c>
      <c r="H232" s="188">
        <v>0.20399999999999999</v>
      </c>
      <c r="I232" s="189"/>
      <c r="J232" s="190">
        <f>ROUND(I232*H232,2)</f>
        <v>0</v>
      </c>
      <c r="K232" s="186" t="s">
        <v>120</v>
      </c>
      <c r="L232" s="41"/>
      <c r="M232" s="191" t="s">
        <v>19</v>
      </c>
      <c r="N232" s="192" t="s">
        <v>44</v>
      </c>
      <c r="O232" s="66"/>
      <c r="P232" s="193">
        <f>O232*H232</f>
        <v>0</v>
      </c>
      <c r="Q232" s="193">
        <v>0</v>
      </c>
      <c r="R232" s="193">
        <f>Q232*H232</f>
        <v>0</v>
      </c>
      <c r="S232" s="193">
        <v>0</v>
      </c>
      <c r="T232" s="194">
        <f>S232*H232</f>
        <v>0</v>
      </c>
      <c r="U232" s="36"/>
      <c r="V232" s="36"/>
      <c r="W232" s="36"/>
      <c r="X232" s="36"/>
      <c r="Y232" s="36"/>
      <c r="Z232" s="36"/>
      <c r="AA232" s="36"/>
      <c r="AB232" s="36"/>
      <c r="AC232" s="36"/>
      <c r="AD232" s="36"/>
      <c r="AE232" s="36"/>
      <c r="AR232" s="195" t="s">
        <v>217</v>
      </c>
      <c r="AT232" s="195" t="s">
        <v>116</v>
      </c>
      <c r="AU232" s="195" t="s">
        <v>122</v>
      </c>
      <c r="AY232" s="19" t="s">
        <v>113</v>
      </c>
      <c r="BE232" s="196">
        <f>IF(N232="základní",J232,0)</f>
        <v>0</v>
      </c>
      <c r="BF232" s="196">
        <f>IF(N232="snížená",J232,0)</f>
        <v>0</v>
      </c>
      <c r="BG232" s="196">
        <f>IF(N232="zákl. přenesená",J232,0)</f>
        <v>0</v>
      </c>
      <c r="BH232" s="196">
        <f>IF(N232="sníž. přenesená",J232,0)</f>
        <v>0</v>
      </c>
      <c r="BI232" s="196">
        <f>IF(N232="nulová",J232,0)</f>
        <v>0</v>
      </c>
      <c r="BJ232" s="19" t="s">
        <v>122</v>
      </c>
      <c r="BK232" s="196">
        <f>ROUND(I232*H232,2)</f>
        <v>0</v>
      </c>
      <c r="BL232" s="19" t="s">
        <v>217</v>
      </c>
      <c r="BM232" s="195" t="s">
        <v>380</v>
      </c>
    </row>
    <row r="233" spans="1:65" s="2" customFormat="1" ht="86.4">
      <c r="A233" s="36"/>
      <c r="B233" s="37"/>
      <c r="C233" s="38"/>
      <c r="D233" s="197" t="s">
        <v>124</v>
      </c>
      <c r="E233" s="38"/>
      <c r="F233" s="198" t="s">
        <v>381</v>
      </c>
      <c r="G233" s="38"/>
      <c r="H233" s="38"/>
      <c r="I233" s="105"/>
      <c r="J233" s="38"/>
      <c r="K233" s="38"/>
      <c r="L233" s="41"/>
      <c r="M233" s="199"/>
      <c r="N233" s="200"/>
      <c r="O233" s="66"/>
      <c r="P233" s="66"/>
      <c r="Q233" s="66"/>
      <c r="R233" s="66"/>
      <c r="S233" s="66"/>
      <c r="T233" s="67"/>
      <c r="U233" s="36"/>
      <c r="V233" s="36"/>
      <c r="W233" s="36"/>
      <c r="X233" s="36"/>
      <c r="Y233" s="36"/>
      <c r="Z233" s="36"/>
      <c r="AA233" s="36"/>
      <c r="AB233" s="36"/>
      <c r="AC233" s="36"/>
      <c r="AD233" s="36"/>
      <c r="AE233" s="36"/>
      <c r="AT233" s="19" t="s">
        <v>124</v>
      </c>
      <c r="AU233" s="19" t="s">
        <v>122</v>
      </c>
    </row>
    <row r="234" spans="1:65" s="12" customFormat="1" ht="22.8" customHeight="1">
      <c r="B234" s="168"/>
      <c r="C234" s="169"/>
      <c r="D234" s="170" t="s">
        <v>71</v>
      </c>
      <c r="E234" s="182" t="s">
        <v>382</v>
      </c>
      <c r="F234" s="182" t="s">
        <v>383</v>
      </c>
      <c r="G234" s="169"/>
      <c r="H234" s="169"/>
      <c r="I234" s="172"/>
      <c r="J234" s="183">
        <f>BK234</f>
        <v>0</v>
      </c>
      <c r="K234" s="169"/>
      <c r="L234" s="174"/>
      <c r="M234" s="175"/>
      <c r="N234" s="176"/>
      <c r="O234" s="176"/>
      <c r="P234" s="177">
        <f>SUM(P235:P240)</f>
        <v>0</v>
      </c>
      <c r="Q234" s="176"/>
      <c r="R234" s="177">
        <f>SUM(R235:R240)</f>
        <v>0.14996879999999999</v>
      </c>
      <c r="S234" s="176"/>
      <c r="T234" s="178">
        <f>SUM(T235:T240)</f>
        <v>6.7567500000000003E-2</v>
      </c>
      <c r="AR234" s="179" t="s">
        <v>122</v>
      </c>
      <c r="AT234" s="180" t="s">
        <v>71</v>
      </c>
      <c r="AU234" s="180" t="s">
        <v>77</v>
      </c>
      <c r="AY234" s="179" t="s">
        <v>113</v>
      </c>
      <c r="BK234" s="181">
        <f>SUM(BK235:BK240)</f>
        <v>0</v>
      </c>
    </row>
    <row r="235" spans="1:65" s="2" customFormat="1" ht="16.5" customHeight="1">
      <c r="A235" s="36"/>
      <c r="B235" s="37"/>
      <c r="C235" s="184" t="s">
        <v>384</v>
      </c>
      <c r="D235" s="184" t="s">
        <v>116</v>
      </c>
      <c r="E235" s="185" t="s">
        <v>385</v>
      </c>
      <c r="F235" s="186" t="s">
        <v>386</v>
      </c>
      <c r="G235" s="187" t="s">
        <v>148</v>
      </c>
      <c r="H235" s="188">
        <v>38.61</v>
      </c>
      <c r="I235" s="189"/>
      <c r="J235" s="190">
        <f>ROUND(I235*H235,2)</f>
        <v>0</v>
      </c>
      <c r="K235" s="186" t="s">
        <v>120</v>
      </c>
      <c r="L235" s="41"/>
      <c r="M235" s="191" t="s">
        <v>19</v>
      </c>
      <c r="N235" s="192" t="s">
        <v>44</v>
      </c>
      <c r="O235" s="66"/>
      <c r="P235" s="193">
        <f>O235*H235</f>
        <v>0</v>
      </c>
      <c r="Q235" s="193">
        <v>0</v>
      </c>
      <c r="R235" s="193">
        <f>Q235*H235</f>
        <v>0</v>
      </c>
      <c r="S235" s="193">
        <v>1.75E-3</v>
      </c>
      <c r="T235" s="194">
        <f>S235*H235</f>
        <v>6.7567500000000003E-2</v>
      </c>
      <c r="U235" s="36"/>
      <c r="V235" s="36"/>
      <c r="W235" s="36"/>
      <c r="X235" s="36"/>
      <c r="Y235" s="36"/>
      <c r="Z235" s="36"/>
      <c r="AA235" s="36"/>
      <c r="AB235" s="36"/>
      <c r="AC235" s="36"/>
      <c r="AD235" s="36"/>
      <c r="AE235" s="36"/>
      <c r="AR235" s="195" t="s">
        <v>217</v>
      </c>
      <c r="AT235" s="195" t="s">
        <v>116</v>
      </c>
      <c r="AU235" s="195" t="s">
        <v>122</v>
      </c>
      <c r="AY235" s="19" t="s">
        <v>113</v>
      </c>
      <c r="BE235" s="196">
        <f>IF(N235="základní",J235,0)</f>
        <v>0</v>
      </c>
      <c r="BF235" s="196">
        <f>IF(N235="snížená",J235,0)</f>
        <v>0</v>
      </c>
      <c r="BG235" s="196">
        <f>IF(N235="zákl. přenesená",J235,0)</f>
        <v>0</v>
      </c>
      <c r="BH235" s="196">
        <f>IF(N235="sníž. přenesená",J235,0)</f>
        <v>0</v>
      </c>
      <c r="BI235" s="196">
        <f>IF(N235="nulová",J235,0)</f>
        <v>0</v>
      </c>
      <c r="BJ235" s="19" t="s">
        <v>122</v>
      </c>
      <c r="BK235" s="196">
        <f>ROUND(I235*H235,2)</f>
        <v>0</v>
      </c>
      <c r="BL235" s="19" t="s">
        <v>217</v>
      </c>
      <c r="BM235" s="195" t="s">
        <v>387</v>
      </c>
    </row>
    <row r="236" spans="1:65" s="13" customFormat="1" ht="10.199999999999999">
      <c r="B236" s="201"/>
      <c r="C236" s="202"/>
      <c r="D236" s="197" t="s">
        <v>126</v>
      </c>
      <c r="E236" s="203" t="s">
        <v>19</v>
      </c>
      <c r="F236" s="204" t="s">
        <v>127</v>
      </c>
      <c r="G236" s="202"/>
      <c r="H236" s="203" t="s">
        <v>19</v>
      </c>
      <c r="I236" s="205"/>
      <c r="J236" s="202"/>
      <c r="K236" s="202"/>
      <c r="L236" s="206"/>
      <c r="M236" s="207"/>
      <c r="N236" s="208"/>
      <c r="O236" s="208"/>
      <c r="P236" s="208"/>
      <c r="Q236" s="208"/>
      <c r="R236" s="208"/>
      <c r="S236" s="208"/>
      <c r="T236" s="209"/>
      <c r="AT236" s="210" t="s">
        <v>126</v>
      </c>
      <c r="AU236" s="210" t="s">
        <v>122</v>
      </c>
      <c r="AV236" s="13" t="s">
        <v>77</v>
      </c>
      <c r="AW236" s="13" t="s">
        <v>34</v>
      </c>
      <c r="AX236" s="13" t="s">
        <v>72</v>
      </c>
      <c r="AY236" s="210" t="s">
        <v>113</v>
      </c>
    </row>
    <row r="237" spans="1:65" s="14" customFormat="1" ht="10.199999999999999">
      <c r="B237" s="211"/>
      <c r="C237" s="212"/>
      <c r="D237" s="197" t="s">
        <v>126</v>
      </c>
      <c r="E237" s="213" t="s">
        <v>19</v>
      </c>
      <c r="F237" s="214" t="s">
        <v>388</v>
      </c>
      <c r="G237" s="212"/>
      <c r="H237" s="215">
        <v>38.61</v>
      </c>
      <c r="I237" s="216"/>
      <c r="J237" s="212"/>
      <c r="K237" s="212"/>
      <c r="L237" s="217"/>
      <c r="M237" s="218"/>
      <c r="N237" s="219"/>
      <c r="O237" s="219"/>
      <c r="P237" s="219"/>
      <c r="Q237" s="219"/>
      <c r="R237" s="219"/>
      <c r="S237" s="219"/>
      <c r="T237" s="220"/>
      <c r="AT237" s="221" t="s">
        <v>126</v>
      </c>
      <c r="AU237" s="221" t="s">
        <v>122</v>
      </c>
      <c r="AV237" s="14" t="s">
        <v>122</v>
      </c>
      <c r="AW237" s="14" t="s">
        <v>34</v>
      </c>
      <c r="AX237" s="14" t="s">
        <v>77</v>
      </c>
      <c r="AY237" s="221" t="s">
        <v>113</v>
      </c>
    </row>
    <row r="238" spans="1:65" s="2" customFormat="1" ht="21.75" customHeight="1">
      <c r="A238" s="36"/>
      <c r="B238" s="37"/>
      <c r="C238" s="184" t="s">
        <v>389</v>
      </c>
      <c r="D238" s="184" t="s">
        <v>116</v>
      </c>
      <c r="E238" s="185" t="s">
        <v>390</v>
      </c>
      <c r="F238" s="186" t="s">
        <v>391</v>
      </c>
      <c r="G238" s="187" t="s">
        <v>148</v>
      </c>
      <c r="H238" s="188">
        <v>38.159999999999997</v>
      </c>
      <c r="I238" s="189"/>
      <c r="J238" s="190">
        <f>ROUND(I238*H238,2)</f>
        <v>0</v>
      </c>
      <c r="K238" s="186" t="s">
        <v>120</v>
      </c>
      <c r="L238" s="41"/>
      <c r="M238" s="191" t="s">
        <v>19</v>
      </c>
      <c r="N238" s="192" t="s">
        <v>44</v>
      </c>
      <c r="O238" s="66"/>
      <c r="P238" s="193">
        <f>O238*H238</f>
        <v>0</v>
      </c>
      <c r="Q238" s="193">
        <v>3.9300000000000003E-3</v>
      </c>
      <c r="R238" s="193">
        <f>Q238*H238</f>
        <v>0.14996879999999999</v>
      </c>
      <c r="S238" s="193">
        <v>0</v>
      </c>
      <c r="T238" s="194">
        <f>S238*H238</f>
        <v>0</v>
      </c>
      <c r="U238" s="36"/>
      <c r="V238" s="36"/>
      <c r="W238" s="36"/>
      <c r="X238" s="36"/>
      <c r="Y238" s="36"/>
      <c r="Z238" s="36"/>
      <c r="AA238" s="36"/>
      <c r="AB238" s="36"/>
      <c r="AC238" s="36"/>
      <c r="AD238" s="36"/>
      <c r="AE238" s="36"/>
      <c r="AR238" s="195" t="s">
        <v>217</v>
      </c>
      <c r="AT238" s="195" t="s">
        <v>116</v>
      </c>
      <c r="AU238" s="195" t="s">
        <v>122</v>
      </c>
      <c r="AY238" s="19" t="s">
        <v>113</v>
      </c>
      <c r="BE238" s="196">
        <f>IF(N238="základní",J238,0)</f>
        <v>0</v>
      </c>
      <c r="BF238" s="196">
        <f>IF(N238="snížená",J238,0)</f>
        <v>0</v>
      </c>
      <c r="BG238" s="196">
        <f>IF(N238="zákl. přenesená",J238,0)</f>
        <v>0</v>
      </c>
      <c r="BH238" s="196">
        <f>IF(N238="sníž. přenesená",J238,0)</f>
        <v>0</v>
      </c>
      <c r="BI238" s="196">
        <f>IF(N238="nulová",J238,0)</f>
        <v>0</v>
      </c>
      <c r="BJ238" s="19" t="s">
        <v>122</v>
      </c>
      <c r="BK238" s="196">
        <f>ROUND(I238*H238,2)</f>
        <v>0</v>
      </c>
      <c r="BL238" s="19" t="s">
        <v>217</v>
      </c>
      <c r="BM238" s="195" t="s">
        <v>392</v>
      </c>
    </row>
    <row r="239" spans="1:65" s="2" customFormat="1" ht="21.75" customHeight="1">
      <c r="A239" s="36"/>
      <c r="B239" s="37"/>
      <c r="C239" s="184" t="s">
        <v>393</v>
      </c>
      <c r="D239" s="184" t="s">
        <v>116</v>
      </c>
      <c r="E239" s="185" t="s">
        <v>394</v>
      </c>
      <c r="F239" s="186" t="s">
        <v>395</v>
      </c>
      <c r="G239" s="187" t="s">
        <v>287</v>
      </c>
      <c r="H239" s="188">
        <v>0.15</v>
      </c>
      <c r="I239" s="189"/>
      <c r="J239" s="190">
        <f>ROUND(I239*H239,2)</f>
        <v>0</v>
      </c>
      <c r="K239" s="186" t="s">
        <v>120</v>
      </c>
      <c r="L239" s="41"/>
      <c r="M239" s="191" t="s">
        <v>19</v>
      </c>
      <c r="N239" s="192" t="s">
        <v>44</v>
      </c>
      <c r="O239" s="66"/>
      <c r="P239" s="193">
        <f>O239*H239</f>
        <v>0</v>
      </c>
      <c r="Q239" s="193">
        <v>0</v>
      </c>
      <c r="R239" s="193">
        <f>Q239*H239</f>
        <v>0</v>
      </c>
      <c r="S239" s="193">
        <v>0</v>
      </c>
      <c r="T239" s="194">
        <f>S239*H239</f>
        <v>0</v>
      </c>
      <c r="U239" s="36"/>
      <c r="V239" s="36"/>
      <c r="W239" s="36"/>
      <c r="X239" s="36"/>
      <c r="Y239" s="36"/>
      <c r="Z239" s="36"/>
      <c r="AA239" s="36"/>
      <c r="AB239" s="36"/>
      <c r="AC239" s="36"/>
      <c r="AD239" s="36"/>
      <c r="AE239" s="36"/>
      <c r="AR239" s="195" t="s">
        <v>217</v>
      </c>
      <c r="AT239" s="195" t="s">
        <v>116</v>
      </c>
      <c r="AU239" s="195" t="s">
        <v>122</v>
      </c>
      <c r="AY239" s="19" t="s">
        <v>113</v>
      </c>
      <c r="BE239" s="196">
        <f>IF(N239="základní",J239,0)</f>
        <v>0</v>
      </c>
      <c r="BF239" s="196">
        <f>IF(N239="snížená",J239,0)</f>
        <v>0</v>
      </c>
      <c r="BG239" s="196">
        <f>IF(N239="zákl. přenesená",J239,0)</f>
        <v>0</v>
      </c>
      <c r="BH239" s="196">
        <f>IF(N239="sníž. přenesená",J239,0)</f>
        <v>0</v>
      </c>
      <c r="BI239" s="196">
        <f>IF(N239="nulová",J239,0)</f>
        <v>0</v>
      </c>
      <c r="BJ239" s="19" t="s">
        <v>122</v>
      </c>
      <c r="BK239" s="196">
        <f>ROUND(I239*H239,2)</f>
        <v>0</v>
      </c>
      <c r="BL239" s="19" t="s">
        <v>217</v>
      </c>
      <c r="BM239" s="195" t="s">
        <v>396</v>
      </c>
    </row>
    <row r="240" spans="1:65" s="2" customFormat="1" ht="86.4">
      <c r="A240" s="36"/>
      <c r="B240" s="37"/>
      <c r="C240" s="38"/>
      <c r="D240" s="197" t="s">
        <v>124</v>
      </c>
      <c r="E240" s="38"/>
      <c r="F240" s="198" t="s">
        <v>397</v>
      </c>
      <c r="G240" s="38"/>
      <c r="H240" s="38"/>
      <c r="I240" s="105"/>
      <c r="J240" s="38"/>
      <c r="K240" s="38"/>
      <c r="L240" s="41"/>
      <c r="M240" s="199"/>
      <c r="N240" s="200"/>
      <c r="O240" s="66"/>
      <c r="P240" s="66"/>
      <c r="Q240" s="66"/>
      <c r="R240" s="66"/>
      <c r="S240" s="66"/>
      <c r="T240" s="67"/>
      <c r="U240" s="36"/>
      <c r="V240" s="36"/>
      <c r="W240" s="36"/>
      <c r="X240" s="36"/>
      <c r="Y240" s="36"/>
      <c r="Z240" s="36"/>
      <c r="AA240" s="36"/>
      <c r="AB240" s="36"/>
      <c r="AC240" s="36"/>
      <c r="AD240" s="36"/>
      <c r="AE240" s="36"/>
      <c r="AT240" s="19" t="s">
        <v>124</v>
      </c>
      <c r="AU240" s="19" t="s">
        <v>122</v>
      </c>
    </row>
    <row r="241" spans="1:65" s="12" customFormat="1" ht="22.8" customHeight="1">
      <c r="B241" s="168"/>
      <c r="C241" s="169"/>
      <c r="D241" s="170" t="s">
        <v>71</v>
      </c>
      <c r="E241" s="182" t="s">
        <v>398</v>
      </c>
      <c r="F241" s="182" t="s">
        <v>399</v>
      </c>
      <c r="G241" s="169"/>
      <c r="H241" s="169"/>
      <c r="I241" s="172"/>
      <c r="J241" s="183">
        <f>BK241</f>
        <v>0</v>
      </c>
      <c r="K241" s="169"/>
      <c r="L241" s="174"/>
      <c r="M241" s="175"/>
      <c r="N241" s="176"/>
      <c r="O241" s="176"/>
      <c r="P241" s="177">
        <f>SUM(P242:P248)</f>
        <v>0</v>
      </c>
      <c r="Q241" s="176"/>
      <c r="R241" s="177">
        <f>SUM(R242:R248)</f>
        <v>0</v>
      </c>
      <c r="S241" s="176"/>
      <c r="T241" s="178">
        <f>SUM(T242:T248)</f>
        <v>0.61775999999999998</v>
      </c>
      <c r="AR241" s="179" t="s">
        <v>122</v>
      </c>
      <c r="AT241" s="180" t="s">
        <v>71</v>
      </c>
      <c r="AU241" s="180" t="s">
        <v>77</v>
      </c>
      <c r="AY241" s="179" t="s">
        <v>113</v>
      </c>
      <c r="BK241" s="181">
        <f>SUM(BK242:BK248)</f>
        <v>0</v>
      </c>
    </row>
    <row r="242" spans="1:65" s="2" customFormat="1" ht="16.5" customHeight="1">
      <c r="A242" s="36"/>
      <c r="B242" s="37"/>
      <c r="C242" s="184" t="s">
        <v>400</v>
      </c>
      <c r="D242" s="184" t="s">
        <v>116</v>
      </c>
      <c r="E242" s="185" t="s">
        <v>401</v>
      </c>
      <c r="F242" s="186" t="s">
        <v>402</v>
      </c>
      <c r="G242" s="187" t="s">
        <v>148</v>
      </c>
      <c r="H242" s="188">
        <v>38.61</v>
      </c>
      <c r="I242" s="189"/>
      <c r="J242" s="190">
        <f>ROUND(I242*H242,2)</f>
        <v>0</v>
      </c>
      <c r="K242" s="186" t="s">
        <v>120</v>
      </c>
      <c r="L242" s="41"/>
      <c r="M242" s="191" t="s">
        <v>19</v>
      </c>
      <c r="N242" s="192" t="s">
        <v>44</v>
      </c>
      <c r="O242" s="66"/>
      <c r="P242" s="193">
        <f>O242*H242</f>
        <v>0</v>
      </c>
      <c r="Q242" s="193">
        <v>0</v>
      </c>
      <c r="R242" s="193">
        <f>Q242*H242</f>
        <v>0</v>
      </c>
      <c r="S242" s="193">
        <v>1.6E-2</v>
      </c>
      <c r="T242" s="194">
        <f>S242*H242</f>
        <v>0.61775999999999998</v>
      </c>
      <c r="U242" s="36"/>
      <c r="V242" s="36"/>
      <c r="W242" s="36"/>
      <c r="X242" s="36"/>
      <c r="Y242" s="36"/>
      <c r="Z242" s="36"/>
      <c r="AA242" s="36"/>
      <c r="AB242" s="36"/>
      <c r="AC242" s="36"/>
      <c r="AD242" s="36"/>
      <c r="AE242" s="36"/>
      <c r="AR242" s="195" t="s">
        <v>217</v>
      </c>
      <c r="AT242" s="195" t="s">
        <v>116</v>
      </c>
      <c r="AU242" s="195" t="s">
        <v>122</v>
      </c>
      <c r="AY242" s="19" t="s">
        <v>113</v>
      </c>
      <c r="BE242" s="196">
        <f>IF(N242="základní",J242,0)</f>
        <v>0</v>
      </c>
      <c r="BF242" s="196">
        <f>IF(N242="snížená",J242,0)</f>
        <v>0</v>
      </c>
      <c r="BG242" s="196">
        <f>IF(N242="zákl. přenesená",J242,0)</f>
        <v>0</v>
      </c>
      <c r="BH242" s="196">
        <f>IF(N242="sníž. přenesená",J242,0)</f>
        <v>0</v>
      </c>
      <c r="BI242" s="196">
        <f>IF(N242="nulová",J242,0)</f>
        <v>0</v>
      </c>
      <c r="BJ242" s="19" t="s">
        <v>122</v>
      </c>
      <c r="BK242" s="196">
        <f>ROUND(I242*H242,2)</f>
        <v>0</v>
      </c>
      <c r="BL242" s="19" t="s">
        <v>217</v>
      </c>
      <c r="BM242" s="195" t="s">
        <v>403</v>
      </c>
    </row>
    <row r="243" spans="1:65" s="2" customFormat="1" ht="16.5" customHeight="1">
      <c r="A243" s="36"/>
      <c r="B243" s="37"/>
      <c r="C243" s="184" t="s">
        <v>404</v>
      </c>
      <c r="D243" s="184" t="s">
        <v>116</v>
      </c>
      <c r="E243" s="185" t="s">
        <v>405</v>
      </c>
      <c r="F243" s="186" t="s">
        <v>406</v>
      </c>
      <c r="G243" s="187" t="s">
        <v>119</v>
      </c>
      <c r="H243" s="188">
        <v>47.16</v>
      </c>
      <c r="I243" s="189"/>
      <c r="J243" s="190">
        <f>ROUND(I243*H243,2)</f>
        <v>0</v>
      </c>
      <c r="K243" s="186" t="s">
        <v>138</v>
      </c>
      <c r="L243" s="41"/>
      <c r="M243" s="191" t="s">
        <v>19</v>
      </c>
      <c r="N243" s="192" t="s">
        <v>44</v>
      </c>
      <c r="O243" s="66"/>
      <c r="P243" s="193">
        <f>O243*H243</f>
        <v>0</v>
      </c>
      <c r="Q243" s="193">
        <v>0</v>
      </c>
      <c r="R243" s="193">
        <f>Q243*H243</f>
        <v>0</v>
      </c>
      <c r="S243" s="193">
        <v>0</v>
      </c>
      <c r="T243" s="194">
        <f>S243*H243</f>
        <v>0</v>
      </c>
      <c r="U243" s="36"/>
      <c r="V243" s="36"/>
      <c r="W243" s="36"/>
      <c r="X243" s="36"/>
      <c r="Y243" s="36"/>
      <c r="Z243" s="36"/>
      <c r="AA243" s="36"/>
      <c r="AB243" s="36"/>
      <c r="AC243" s="36"/>
      <c r="AD243" s="36"/>
      <c r="AE243" s="36"/>
      <c r="AR243" s="195" t="s">
        <v>217</v>
      </c>
      <c r="AT243" s="195" t="s">
        <v>116</v>
      </c>
      <c r="AU243" s="195" t="s">
        <v>122</v>
      </c>
      <c r="AY243" s="19" t="s">
        <v>113</v>
      </c>
      <c r="BE243" s="196">
        <f>IF(N243="základní",J243,0)</f>
        <v>0</v>
      </c>
      <c r="BF243" s="196">
        <f>IF(N243="snížená",J243,0)</f>
        <v>0</v>
      </c>
      <c r="BG243" s="196">
        <f>IF(N243="zákl. přenesená",J243,0)</f>
        <v>0</v>
      </c>
      <c r="BH243" s="196">
        <f>IF(N243="sníž. přenesená",J243,0)</f>
        <v>0</v>
      </c>
      <c r="BI243" s="196">
        <f>IF(N243="nulová",J243,0)</f>
        <v>0</v>
      </c>
      <c r="BJ243" s="19" t="s">
        <v>122</v>
      </c>
      <c r="BK243" s="196">
        <f>ROUND(I243*H243,2)</f>
        <v>0</v>
      </c>
      <c r="BL243" s="19" t="s">
        <v>217</v>
      </c>
      <c r="BM243" s="195" t="s">
        <v>407</v>
      </c>
    </row>
    <row r="244" spans="1:65" s="14" customFormat="1" ht="10.199999999999999">
      <c r="B244" s="211"/>
      <c r="C244" s="212"/>
      <c r="D244" s="197" t="s">
        <v>126</v>
      </c>
      <c r="E244" s="213" t="s">
        <v>19</v>
      </c>
      <c r="F244" s="214" t="s">
        <v>408</v>
      </c>
      <c r="G244" s="212"/>
      <c r="H244" s="215">
        <v>47.16</v>
      </c>
      <c r="I244" s="216"/>
      <c r="J244" s="212"/>
      <c r="K244" s="212"/>
      <c r="L244" s="217"/>
      <c r="M244" s="218"/>
      <c r="N244" s="219"/>
      <c r="O244" s="219"/>
      <c r="P244" s="219"/>
      <c r="Q244" s="219"/>
      <c r="R244" s="219"/>
      <c r="S244" s="219"/>
      <c r="T244" s="220"/>
      <c r="AT244" s="221" t="s">
        <v>126</v>
      </c>
      <c r="AU244" s="221" t="s">
        <v>122</v>
      </c>
      <c r="AV244" s="14" t="s">
        <v>122</v>
      </c>
      <c r="AW244" s="14" t="s">
        <v>34</v>
      </c>
      <c r="AX244" s="14" t="s">
        <v>77</v>
      </c>
      <c r="AY244" s="221" t="s">
        <v>113</v>
      </c>
    </row>
    <row r="245" spans="1:65" s="2" customFormat="1" ht="16.5" customHeight="1">
      <c r="A245" s="36"/>
      <c r="B245" s="37"/>
      <c r="C245" s="184" t="s">
        <v>409</v>
      </c>
      <c r="D245" s="184" t="s">
        <v>116</v>
      </c>
      <c r="E245" s="185" t="s">
        <v>410</v>
      </c>
      <c r="F245" s="186" t="s">
        <v>411</v>
      </c>
      <c r="G245" s="187" t="s">
        <v>148</v>
      </c>
      <c r="H245" s="188">
        <v>38.61</v>
      </c>
      <c r="I245" s="189"/>
      <c r="J245" s="190">
        <f>ROUND(I245*H245,2)</f>
        <v>0</v>
      </c>
      <c r="K245" s="186" t="s">
        <v>138</v>
      </c>
      <c r="L245" s="41"/>
      <c r="M245" s="191" t="s">
        <v>19</v>
      </c>
      <c r="N245" s="192" t="s">
        <v>44</v>
      </c>
      <c r="O245" s="66"/>
      <c r="P245" s="193">
        <f>O245*H245</f>
        <v>0</v>
      </c>
      <c r="Q245" s="193">
        <v>0</v>
      </c>
      <c r="R245" s="193">
        <f>Q245*H245</f>
        <v>0</v>
      </c>
      <c r="S245" s="193">
        <v>0</v>
      </c>
      <c r="T245" s="194">
        <f>S245*H245</f>
        <v>0</v>
      </c>
      <c r="U245" s="36"/>
      <c r="V245" s="36"/>
      <c r="W245" s="36"/>
      <c r="X245" s="36"/>
      <c r="Y245" s="36"/>
      <c r="Z245" s="36"/>
      <c r="AA245" s="36"/>
      <c r="AB245" s="36"/>
      <c r="AC245" s="36"/>
      <c r="AD245" s="36"/>
      <c r="AE245" s="36"/>
      <c r="AR245" s="195" t="s">
        <v>217</v>
      </c>
      <c r="AT245" s="195" t="s">
        <v>116</v>
      </c>
      <c r="AU245" s="195" t="s">
        <v>122</v>
      </c>
      <c r="AY245" s="19" t="s">
        <v>113</v>
      </c>
      <c r="BE245" s="196">
        <f>IF(N245="základní",J245,0)</f>
        <v>0</v>
      </c>
      <c r="BF245" s="196">
        <f>IF(N245="snížená",J245,0)</f>
        <v>0</v>
      </c>
      <c r="BG245" s="196">
        <f>IF(N245="zákl. přenesená",J245,0)</f>
        <v>0</v>
      </c>
      <c r="BH245" s="196">
        <f>IF(N245="sníž. přenesená",J245,0)</f>
        <v>0</v>
      </c>
      <c r="BI245" s="196">
        <f>IF(N245="nulová",J245,0)</f>
        <v>0</v>
      </c>
      <c r="BJ245" s="19" t="s">
        <v>122</v>
      </c>
      <c r="BK245" s="196">
        <f>ROUND(I245*H245,2)</f>
        <v>0</v>
      </c>
      <c r="BL245" s="19" t="s">
        <v>217</v>
      </c>
      <c r="BM245" s="195" t="s">
        <v>412</v>
      </c>
    </row>
    <row r="246" spans="1:65" s="14" customFormat="1" ht="10.199999999999999">
      <c r="B246" s="211"/>
      <c r="C246" s="212"/>
      <c r="D246" s="197" t="s">
        <v>126</v>
      </c>
      <c r="E246" s="213" t="s">
        <v>19</v>
      </c>
      <c r="F246" s="214" t="s">
        <v>413</v>
      </c>
      <c r="G246" s="212"/>
      <c r="H246" s="215">
        <v>38.61</v>
      </c>
      <c r="I246" s="216"/>
      <c r="J246" s="212"/>
      <c r="K246" s="212"/>
      <c r="L246" s="217"/>
      <c r="M246" s="218"/>
      <c r="N246" s="219"/>
      <c r="O246" s="219"/>
      <c r="P246" s="219"/>
      <c r="Q246" s="219"/>
      <c r="R246" s="219"/>
      <c r="S246" s="219"/>
      <c r="T246" s="220"/>
      <c r="AT246" s="221" t="s">
        <v>126</v>
      </c>
      <c r="AU246" s="221" t="s">
        <v>122</v>
      </c>
      <c r="AV246" s="14" t="s">
        <v>122</v>
      </c>
      <c r="AW246" s="14" t="s">
        <v>34</v>
      </c>
      <c r="AX246" s="14" t="s">
        <v>77</v>
      </c>
      <c r="AY246" s="221" t="s">
        <v>113</v>
      </c>
    </row>
    <row r="247" spans="1:65" s="2" customFormat="1" ht="21.75" customHeight="1">
      <c r="A247" s="36"/>
      <c r="B247" s="37"/>
      <c r="C247" s="184" t="s">
        <v>414</v>
      </c>
      <c r="D247" s="184" t="s">
        <v>116</v>
      </c>
      <c r="E247" s="185" t="s">
        <v>415</v>
      </c>
      <c r="F247" s="186" t="s">
        <v>416</v>
      </c>
      <c r="G247" s="187" t="s">
        <v>417</v>
      </c>
      <c r="H247" s="243"/>
      <c r="I247" s="189"/>
      <c r="J247" s="190">
        <f>ROUND(I247*H247,2)</f>
        <v>0</v>
      </c>
      <c r="K247" s="186" t="s">
        <v>120</v>
      </c>
      <c r="L247" s="41"/>
      <c r="M247" s="191" t="s">
        <v>19</v>
      </c>
      <c r="N247" s="192" t="s">
        <v>44</v>
      </c>
      <c r="O247" s="66"/>
      <c r="P247" s="193">
        <f>O247*H247</f>
        <v>0</v>
      </c>
      <c r="Q247" s="193">
        <v>0</v>
      </c>
      <c r="R247" s="193">
        <f>Q247*H247</f>
        <v>0</v>
      </c>
      <c r="S247" s="193">
        <v>0</v>
      </c>
      <c r="T247" s="194">
        <f>S247*H247</f>
        <v>0</v>
      </c>
      <c r="U247" s="36"/>
      <c r="V247" s="36"/>
      <c r="W247" s="36"/>
      <c r="X247" s="36"/>
      <c r="Y247" s="36"/>
      <c r="Z247" s="36"/>
      <c r="AA247" s="36"/>
      <c r="AB247" s="36"/>
      <c r="AC247" s="36"/>
      <c r="AD247" s="36"/>
      <c r="AE247" s="36"/>
      <c r="AR247" s="195" t="s">
        <v>217</v>
      </c>
      <c r="AT247" s="195" t="s">
        <v>116</v>
      </c>
      <c r="AU247" s="195" t="s">
        <v>122</v>
      </c>
      <c r="AY247" s="19" t="s">
        <v>113</v>
      </c>
      <c r="BE247" s="196">
        <f>IF(N247="základní",J247,0)</f>
        <v>0</v>
      </c>
      <c r="BF247" s="196">
        <f>IF(N247="snížená",J247,0)</f>
        <v>0</v>
      </c>
      <c r="BG247" s="196">
        <f>IF(N247="zákl. přenesená",J247,0)</f>
        <v>0</v>
      </c>
      <c r="BH247" s="196">
        <f>IF(N247="sníž. přenesená",J247,0)</f>
        <v>0</v>
      </c>
      <c r="BI247" s="196">
        <f>IF(N247="nulová",J247,0)</f>
        <v>0</v>
      </c>
      <c r="BJ247" s="19" t="s">
        <v>122</v>
      </c>
      <c r="BK247" s="196">
        <f>ROUND(I247*H247,2)</f>
        <v>0</v>
      </c>
      <c r="BL247" s="19" t="s">
        <v>217</v>
      </c>
      <c r="BM247" s="195" t="s">
        <v>418</v>
      </c>
    </row>
    <row r="248" spans="1:65" s="2" customFormat="1" ht="86.4">
      <c r="A248" s="36"/>
      <c r="B248" s="37"/>
      <c r="C248" s="38"/>
      <c r="D248" s="197" t="s">
        <v>124</v>
      </c>
      <c r="E248" s="38"/>
      <c r="F248" s="198" t="s">
        <v>419</v>
      </c>
      <c r="G248" s="38"/>
      <c r="H248" s="38"/>
      <c r="I248" s="105"/>
      <c r="J248" s="38"/>
      <c r="K248" s="38"/>
      <c r="L248" s="41"/>
      <c r="M248" s="199"/>
      <c r="N248" s="200"/>
      <c r="O248" s="66"/>
      <c r="P248" s="66"/>
      <c r="Q248" s="66"/>
      <c r="R248" s="66"/>
      <c r="S248" s="66"/>
      <c r="T248" s="67"/>
      <c r="U248" s="36"/>
      <c r="V248" s="36"/>
      <c r="W248" s="36"/>
      <c r="X248" s="36"/>
      <c r="Y248" s="36"/>
      <c r="Z248" s="36"/>
      <c r="AA248" s="36"/>
      <c r="AB248" s="36"/>
      <c r="AC248" s="36"/>
      <c r="AD248" s="36"/>
      <c r="AE248" s="36"/>
      <c r="AT248" s="19" t="s">
        <v>124</v>
      </c>
      <c r="AU248" s="19" t="s">
        <v>122</v>
      </c>
    </row>
    <row r="249" spans="1:65" s="12" customFormat="1" ht="22.8" customHeight="1">
      <c r="B249" s="168"/>
      <c r="C249" s="169"/>
      <c r="D249" s="170" t="s">
        <v>71</v>
      </c>
      <c r="E249" s="182" t="s">
        <v>420</v>
      </c>
      <c r="F249" s="182" t="s">
        <v>421</v>
      </c>
      <c r="G249" s="169"/>
      <c r="H249" s="169"/>
      <c r="I249" s="172"/>
      <c r="J249" s="183">
        <f>BK249</f>
        <v>0</v>
      </c>
      <c r="K249" s="169"/>
      <c r="L249" s="174"/>
      <c r="M249" s="175"/>
      <c r="N249" s="176"/>
      <c r="O249" s="176"/>
      <c r="P249" s="177">
        <f>SUM(P250:P282)</f>
        <v>0</v>
      </c>
      <c r="Q249" s="176"/>
      <c r="R249" s="177">
        <f>SUM(R250:R282)</f>
        <v>6.6295699399999997</v>
      </c>
      <c r="S249" s="176"/>
      <c r="T249" s="178">
        <f>SUM(T250:T282)</f>
        <v>0</v>
      </c>
      <c r="AR249" s="179" t="s">
        <v>122</v>
      </c>
      <c r="AT249" s="180" t="s">
        <v>71</v>
      </c>
      <c r="AU249" s="180" t="s">
        <v>77</v>
      </c>
      <c r="AY249" s="179" t="s">
        <v>113</v>
      </c>
      <c r="BK249" s="181">
        <f>SUM(BK250:BK282)</f>
        <v>0</v>
      </c>
    </row>
    <row r="250" spans="1:65" s="2" customFormat="1" ht="16.5" customHeight="1">
      <c r="A250" s="36"/>
      <c r="B250" s="37"/>
      <c r="C250" s="184" t="s">
        <v>422</v>
      </c>
      <c r="D250" s="184" t="s">
        <v>116</v>
      </c>
      <c r="E250" s="185" t="s">
        <v>423</v>
      </c>
      <c r="F250" s="186" t="s">
        <v>424</v>
      </c>
      <c r="G250" s="187" t="s">
        <v>119</v>
      </c>
      <c r="H250" s="188">
        <v>1632.8989999999999</v>
      </c>
      <c r="I250" s="189"/>
      <c r="J250" s="190">
        <f>ROUND(I250*H250,2)</f>
        <v>0</v>
      </c>
      <c r="K250" s="186" t="s">
        <v>120</v>
      </c>
      <c r="L250" s="41"/>
      <c r="M250" s="191" t="s">
        <v>19</v>
      </c>
      <c r="N250" s="192" t="s">
        <v>44</v>
      </c>
      <c r="O250" s="66"/>
      <c r="P250" s="193">
        <f>O250*H250</f>
        <v>0</v>
      </c>
      <c r="Q250" s="193">
        <v>3.0000000000000001E-3</v>
      </c>
      <c r="R250" s="193">
        <f>Q250*H250</f>
        <v>4.8986969999999994</v>
      </c>
      <c r="S250" s="193">
        <v>0</v>
      </c>
      <c r="T250" s="194">
        <f>S250*H250</f>
        <v>0</v>
      </c>
      <c r="U250" s="36"/>
      <c r="V250" s="36"/>
      <c r="W250" s="36"/>
      <c r="X250" s="36"/>
      <c r="Y250" s="36"/>
      <c r="Z250" s="36"/>
      <c r="AA250" s="36"/>
      <c r="AB250" s="36"/>
      <c r="AC250" s="36"/>
      <c r="AD250" s="36"/>
      <c r="AE250" s="36"/>
      <c r="AR250" s="195" t="s">
        <v>217</v>
      </c>
      <c r="AT250" s="195" t="s">
        <v>116</v>
      </c>
      <c r="AU250" s="195" t="s">
        <v>122</v>
      </c>
      <c r="AY250" s="19" t="s">
        <v>113</v>
      </c>
      <c r="BE250" s="196">
        <f>IF(N250="základní",J250,0)</f>
        <v>0</v>
      </c>
      <c r="BF250" s="196">
        <f>IF(N250="snížená",J250,0)</f>
        <v>0</v>
      </c>
      <c r="BG250" s="196">
        <f>IF(N250="zákl. přenesená",J250,0)</f>
        <v>0</v>
      </c>
      <c r="BH250" s="196">
        <f>IF(N250="sníž. přenesená",J250,0)</f>
        <v>0</v>
      </c>
      <c r="BI250" s="196">
        <f>IF(N250="nulová",J250,0)</f>
        <v>0</v>
      </c>
      <c r="BJ250" s="19" t="s">
        <v>122</v>
      </c>
      <c r="BK250" s="196">
        <f>ROUND(I250*H250,2)</f>
        <v>0</v>
      </c>
      <c r="BL250" s="19" t="s">
        <v>217</v>
      </c>
      <c r="BM250" s="195" t="s">
        <v>425</v>
      </c>
    </row>
    <row r="251" spans="1:65" s="13" customFormat="1" ht="10.199999999999999">
      <c r="B251" s="201"/>
      <c r="C251" s="202"/>
      <c r="D251" s="197" t="s">
        <v>126</v>
      </c>
      <c r="E251" s="203" t="s">
        <v>19</v>
      </c>
      <c r="F251" s="204" t="s">
        <v>127</v>
      </c>
      <c r="G251" s="202"/>
      <c r="H251" s="203" t="s">
        <v>19</v>
      </c>
      <c r="I251" s="205"/>
      <c r="J251" s="202"/>
      <c r="K251" s="202"/>
      <c r="L251" s="206"/>
      <c r="M251" s="207"/>
      <c r="N251" s="208"/>
      <c r="O251" s="208"/>
      <c r="P251" s="208"/>
      <c r="Q251" s="208"/>
      <c r="R251" s="208"/>
      <c r="S251" s="208"/>
      <c r="T251" s="209"/>
      <c r="AT251" s="210" t="s">
        <v>126</v>
      </c>
      <c r="AU251" s="210" t="s">
        <v>122</v>
      </c>
      <c r="AV251" s="13" t="s">
        <v>77</v>
      </c>
      <c r="AW251" s="13" t="s">
        <v>34</v>
      </c>
      <c r="AX251" s="13" t="s">
        <v>72</v>
      </c>
      <c r="AY251" s="210" t="s">
        <v>113</v>
      </c>
    </row>
    <row r="252" spans="1:65" s="13" customFormat="1" ht="10.199999999999999">
      <c r="B252" s="201"/>
      <c r="C252" s="202"/>
      <c r="D252" s="197" t="s">
        <v>126</v>
      </c>
      <c r="E252" s="203" t="s">
        <v>19</v>
      </c>
      <c r="F252" s="204" t="s">
        <v>426</v>
      </c>
      <c r="G252" s="202"/>
      <c r="H252" s="203" t="s">
        <v>19</v>
      </c>
      <c r="I252" s="205"/>
      <c r="J252" s="202"/>
      <c r="K252" s="202"/>
      <c r="L252" s="206"/>
      <c r="M252" s="207"/>
      <c r="N252" s="208"/>
      <c r="O252" s="208"/>
      <c r="P252" s="208"/>
      <c r="Q252" s="208"/>
      <c r="R252" s="208"/>
      <c r="S252" s="208"/>
      <c r="T252" s="209"/>
      <c r="AT252" s="210" t="s">
        <v>126</v>
      </c>
      <c r="AU252" s="210" t="s">
        <v>122</v>
      </c>
      <c r="AV252" s="13" t="s">
        <v>77</v>
      </c>
      <c r="AW252" s="13" t="s">
        <v>34</v>
      </c>
      <c r="AX252" s="13" t="s">
        <v>72</v>
      </c>
      <c r="AY252" s="210" t="s">
        <v>113</v>
      </c>
    </row>
    <row r="253" spans="1:65" s="14" customFormat="1" ht="10.199999999999999">
      <c r="B253" s="211"/>
      <c r="C253" s="212"/>
      <c r="D253" s="197" t="s">
        <v>126</v>
      </c>
      <c r="E253" s="213" t="s">
        <v>19</v>
      </c>
      <c r="F253" s="214" t="s">
        <v>427</v>
      </c>
      <c r="G253" s="212"/>
      <c r="H253" s="215">
        <v>535.17700000000002</v>
      </c>
      <c r="I253" s="216"/>
      <c r="J253" s="212"/>
      <c r="K253" s="212"/>
      <c r="L253" s="217"/>
      <c r="M253" s="218"/>
      <c r="N253" s="219"/>
      <c r="O253" s="219"/>
      <c r="P253" s="219"/>
      <c r="Q253" s="219"/>
      <c r="R253" s="219"/>
      <c r="S253" s="219"/>
      <c r="T253" s="220"/>
      <c r="AT253" s="221" t="s">
        <v>126</v>
      </c>
      <c r="AU253" s="221" t="s">
        <v>122</v>
      </c>
      <c r="AV253" s="14" t="s">
        <v>122</v>
      </c>
      <c r="AW253" s="14" t="s">
        <v>34</v>
      </c>
      <c r="AX253" s="14" t="s">
        <v>72</v>
      </c>
      <c r="AY253" s="221" t="s">
        <v>113</v>
      </c>
    </row>
    <row r="254" spans="1:65" s="14" customFormat="1" ht="10.199999999999999">
      <c r="B254" s="211"/>
      <c r="C254" s="212"/>
      <c r="D254" s="197" t="s">
        <v>126</v>
      </c>
      <c r="E254" s="213" t="s">
        <v>19</v>
      </c>
      <c r="F254" s="214" t="s">
        <v>428</v>
      </c>
      <c r="G254" s="212"/>
      <c r="H254" s="215">
        <v>37.119999999999997</v>
      </c>
      <c r="I254" s="216"/>
      <c r="J254" s="212"/>
      <c r="K254" s="212"/>
      <c r="L254" s="217"/>
      <c r="M254" s="218"/>
      <c r="N254" s="219"/>
      <c r="O254" s="219"/>
      <c r="P254" s="219"/>
      <c r="Q254" s="219"/>
      <c r="R254" s="219"/>
      <c r="S254" s="219"/>
      <c r="T254" s="220"/>
      <c r="AT254" s="221" t="s">
        <v>126</v>
      </c>
      <c r="AU254" s="221" t="s">
        <v>122</v>
      </c>
      <c r="AV254" s="14" t="s">
        <v>122</v>
      </c>
      <c r="AW254" s="14" t="s">
        <v>34</v>
      </c>
      <c r="AX254" s="14" t="s">
        <v>72</v>
      </c>
      <c r="AY254" s="221" t="s">
        <v>113</v>
      </c>
    </row>
    <row r="255" spans="1:65" s="14" customFormat="1" ht="10.199999999999999">
      <c r="B255" s="211"/>
      <c r="C255" s="212"/>
      <c r="D255" s="197" t="s">
        <v>126</v>
      </c>
      <c r="E255" s="213" t="s">
        <v>19</v>
      </c>
      <c r="F255" s="214" t="s">
        <v>429</v>
      </c>
      <c r="G255" s="212"/>
      <c r="H255" s="215">
        <v>299.97800000000001</v>
      </c>
      <c r="I255" s="216"/>
      <c r="J255" s="212"/>
      <c r="K255" s="212"/>
      <c r="L255" s="217"/>
      <c r="M255" s="218"/>
      <c r="N255" s="219"/>
      <c r="O255" s="219"/>
      <c r="P255" s="219"/>
      <c r="Q255" s="219"/>
      <c r="R255" s="219"/>
      <c r="S255" s="219"/>
      <c r="T255" s="220"/>
      <c r="AT255" s="221" t="s">
        <v>126</v>
      </c>
      <c r="AU255" s="221" t="s">
        <v>122</v>
      </c>
      <c r="AV255" s="14" t="s">
        <v>122</v>
      </c>
      <c r="AW255" s="14" t="s">
        <v>34</v>
      </c>
      <c r="AX255" s="14" t="s">
        <v>72</v>
      </c>
      <c r="AY255" s="221" t="s">
        <v>113</v>
      </c>
    </row>
    <row r="256" spans="1:65" s="14" customFormat="1" ht="10.199999999999999">
      <c r="B256" s="211"/>
      <c r="C256" s="212"/>
      <c r="D256" s="197" t="s">
        <v>126</v>
      </c>
      <c r="E256" s="213" t="s">
        <v>19</v>
      </c>
      <c r="F256" s="214" t="s">
        <v>430</v>
      </c>
      <c r="G256" s="212"/>
      <c r="H256" s="215">
        <v>144.33699999999999</v>
      </c>
      <c r="I256" s="216"/>
      <c r="J256" s="212"/>
      <c r="K256" s="212"/>
      <c r="L256" s="217"/>
      <c r="M256" s="218"/>
      <c r="N256" s="219"/>
      <c r="O256" s="219"/>
      <c r="P256" s="219"/>
      <c r="Q256" s="219"/>
      <c r="R256" s="219"/>
      <c r="S256" s="219"/>
      <c r="T256" s="220"/>
      <c r="AT256" s="221" t="s">
        <v>126</v>
      </c>
      <c r="AU256" s="221" t="s">
        <v>122</v>
      </c>
      <c r="AV256" s="14" t="s">
        <v>122</v>
      </c>
      <c r="AW256" s="14" t="s">
        <v>34</v>
      </c>
      <c r="AX256" s="14" t="s">
        <v>72</v>
      </c>
      <c r="AY256" s="221" t="s">
        <v>113</v>
      </c>
    </row>
    <row r="257" spans="2:51" s="14" customFormat="1" ht="10.199999999999999">
      <c r="B257" s="211"/>
      <c r="C257" s="212"/>
      <c r="D257" s="197" t="s">
        <v>126</v>
      </c>
      <c r="E257" s="213" t="s">
        <v>19</v>
      </c>
      <c r="F257" s="214" t="s">
        <v>431</v>
      </c>
      <c r="G257" s="212"/>
      <c r="H257" s="215">
        <v>151.72800000000001</v>
      </c>
      <c r="I257" s="216"/>
      <c r="J257" s="212"/>
      <c r="K257" s="212"/>
      <c r="L257" s="217"/>
      <c r="M257" s="218"/>
      <c r="N257" s="219"/>
      <c r="O257" s="219"/>
      <c r="P257" s="219"/>
      <c r="Q257" s="219"/>
      <c r="R257" s="219"/>
      <c r="S257" s="219"/>
      <c r="T257" s="220"/>
      <c r="AT257" s="221" t="s">
        <v>126</v>
      </c>
      <c r="AU257" s="221" t="s">
        <v>122</v>
      </c>
      <c r="AV257" s="14" t="s">
        <v>122</v>
      </c>
      <c r="AW257" s="14" t="s">
        <v>34</v>
      </c>
      <c r="AX257" s="14" t="s">
        <v>72</v>
      </c>
      <c r="AY257" s="221" t="s">
        <v>113</v>
      </c>
    </row>
    <row r="258" spans="2:51" s="14" customFormat="1" ht="10.199999999999999">
      <c r="B258" s="211"/>
      <c r="C258" s="212"/>
      <c r="D258" s="197" t="s">
        <v>126</v>
      </c>
      <c r="E258" s="213" t="s">
        <v>19</v>
      </c>
      <c r="F258" s="214" t="s">
        <v>432</v>
      </c>
      <c r="G258" s="212"/>
      <c r="H258" s="215">
        <v>507.92599999999999</v>
      </c>
      <c r="I258" s="216"/>
      <c r="J258" s="212"/>
      <c r="K258" s="212"/>
      <c r="L258" s="217"/>
      <c r="M258" s="218"/>
      <c r="N258" s="219"/>
      <c r="O258" s="219"/>
      <c r="P258" s="219"/>
      <c r="Q258" s="219"/>
      <c r="R258" s="219"/>
      <c r="S258" s="219"/>
      <c r="T258" s="220"/>
      <c r="AT258" s="221" t="s">
        <v>126</v>
      </c>
      <c r="AU258" s="221" t="s">
        <v>122</v>
      </c>
      <c r="AV258" s="14" t="s">
        <v>122</v>
      </c>
      <c r="AW258" s="14" t="s">
        <v>34</v>
      </c>
      <c r="AX258" s="14" t="s">
        <v>72</v>
      </c>
      <c r="AY258" s="221" t="s">
        <v>113</v>
      </c>
    </row>
    <row r="259" spans="2:51" s="14" customFormat="1" ht="10.199999999999999">
      <c r="B259" s="211"/>
      <c r="C259" s="212"/>
      <c r="D259" s="197" t="s">
        <v>126</v>
      </c>
      <c r="E259" s="213" t="s">
        <v>19</v>
      </c>
      <c r="F259" s="214" t="s">
        <v>433</v>
      </c>
      <c r="G259" s="212"/>
      <c r="H259" s="215">
        <v>58.95</v>
      </c>
      <c r="I259" s="216"/>
      <c r="J259" s="212"/>
      <c r="K259" s="212"/>
      <c r="L259" s="217"/>
      <c r="M259" s="218"/>
      <c r="N259" s="219"/>
      <c r="O259" s="219"/>
      <c r="P259" s="219"/>
      <c r="Q259" s="219"/>
      <c r="R259" s="219"/>
      <c r="S259" s="219"/>
      <c r="T259" s="220"/>
      <c r="AT259" s="221" t="s">
        <v>126</v>
      </c>
      <c r="AU259" s="221" t="s">
        <v>122</v>
      </c>
      <c r="AV259" s="14" t="s">
        <v>122</v>
      </c>
      <c r="AW259" s="14" t="s">
        <v>34</v>
      </c>
      <c r="AX259" s="14" t="s">
        <v>72</v>
      </c>
      <c r="AY259" s="221" t="s">
        <v>113</v>
      </c>
    </row>
    <row r="260" spans="2:51" s="16" customFormat="1" ht="10.199999999999999">
      <c r="B260" s="244"/>
      <c r="C260" s="245"/>
      <c r="D260" s="197" t="s">
        <v>126</v>
      </c>
      <c r="E260" s="246" t="s">
        <v>19</v>
      </c>
      <c r="F260" s="247" t="s">
        <v>434</v>
      </c>
      <c r="G260" s="245"/>
      <c r="H260" s="248">
        <v>1735.2159999999999</v>
      </c>
      <c r="I260" s="249"/>
      <c r="J260" s="245"/>
      <c r="K260" s="245"/>
      <c r="L260" s="250"/>
      <c r="M260" s="251"/>
      <c r="N260" s="252"/>
      <c r="O260" s="252"/>
      <c r="P260" s="252"/>
      <c r="Q260" s="252"/>
      <c r="R260" s="252"/>
      <c r="S260" s="252"/>
      <c r="T260" s="253"/>
      <c r="AT260" s="254" t="s">
        <v>126</v>
      </c>
      <c r="AU260" s="254" t="s">
        <v>122</v>
      </c>
      <c r="AV260" s="16" t="s">
        <v>140</v>
      </c>
      <c r="AW260" s="16" t="s">
        <v>34</v>
      </c>
      <c r="AX260" s="16" t="s">
        <v>72</v>
      </c>
      <c r="AY260" s="254" t="s">
        <v>113</v>
      </c>
    </row>
    <row r="261" spans="2:51" s="13" customFormat="1" ht="10.199999999999999">
      <c r="B261" s="201"/>
      <c r="C261" s="202"/>
      <c r="D261" s="197" t="s">
        <v>126</v>
      </c>
      <c r="E261" s="203" t="s">
        <v>19</v>
      </c>
      <c r="F261" s="204" t="s">
        <v>435</v>
      </c>
      <c r="G261" s="202"/>
      <c r="H261" s="203" t="s">
        <v>19</v>
      </c>
      <c r="I261" s="205"/>
      <c r="J261" s="202"/>
      <c r="K261" s="202"/>
      <c r="L261" s="206"/>
      <c r="M261" s="207"/>
      <c r="N261" s="208"/>
      <c r="O261" s="208"/>
      <c r="P261" s="208"/>
      <c r="Q261" s="208"/>
      <c r="R261" s="208"/>
      <c r="S261" s="208"/>
      <c r="T261" s="209"/>
      <c r="AT261" s="210" t="s">
        <v>126</v>
      </c>
      <c r="AU261" s="210" t="s">
        <v>122</v>
      </c>
      <c r="AV261" s="13" t="s">
        <v>77</v>
      </c>
      <c r="AW261" s="13" t="s">
        <v>34</v>
      </c>
      <c r="AX261" s="13" t="s">
        <v>72</v>
      </c>
      <c r="AY261" s="210" t="s">
        <v>113</v>
      </c>
    </row>
    <row r="262" spans="2:51" s="14" customFormat="1" ht="10.199999999999999">
      <c r="B262" s="211"/>
      <c r="C262" s="212"/>
      <c r="D262" s="197" t="s">
        <v>126</v>
      </c>
      <c r="E262" s="213" t="s">
        <v>19</v>
      </c>
      <c r="F262" s="214" t="s">
        <v>436</v>
      </c>
      <c r="G262" s="212"/>
      <c r="H262" s="215">
        <v>-125.58</v>
      </c>
      <c r="I262" s="216"/>
      <c r="J262" s="212"/>
      <c r="K262" s="212"/>
      <c r="L262" s="217"/>
      <c r="M262" s="218"/>
      <c r="N262" s="219"/>
      <c r="O262" s="219"/>
      <c r="P262" s="219"/>
      <c r="Q262" s="219"/>
      <c r="R262" s="219"/>
      <c r="S262" s="219"/>
      <c r="T262" s="220"/>
      <c r="AT262" s="221" t="s">
        <v>126</v>
      </c>
      <c r="AU262" s="221" t="s">
        <v>122</v>
      </c>
      <c r="AV262" s="14" t="s">
        <v>122</v>
      </c>
      <c r="AW262" s="14" t="s">
        <v>34</v>
      </c>
      <c r="AX262" s="14" t="s">
        <v>72</v>
      </c>
      <c r="AY262" s="221" t="s">
        <v>113</v>
      </c>
    </row>
    <row r="263" spans="2:51" s="14" customFormat="1" ht="10.199999999999999">
      <c r="B263" s="211"/>
      <c r="C263" s="212"/>
      <c r="D263" s="197" t="s">
        <v>126</v>
      </c>
      <c r="E263" s="213" t="s">
        <v>19</v>
      </c>
      <c r="F263" s="214" t="s">
        <v>437</v>
      </c>
      <c r="G263" s="212"/>
      <c r="H263" s="215">
        <v>-73.983000000000004</v>
      </c>
      <c r="I263" s="216"/>
      <c r="J263" s="212"/>
      <c r="K263" s="212"/>
      <c r="L263" s="217"/>
      <c r="M263" s="218"/>
      <c r="N263" s="219"/>
      <c r="O263" s="219"/>
      <c r="P263" s="219"/>
      <c r="Q263" s="219"/>
      <c r="R263" s="219"/>
      <c r="S263" s="219"/>
      <c r="T263" s="220"/>
      <c r="AT263" s="221" t="s">
        <v>126</v>
      </c>
      <c r="AU263" s="221" t="s">
        <v>122</v>
      </c>
      <c r="AV263" s="14" t="s">
        <v>122</v>
      </c>
      <c r="AW263" s="14" t="s">
        <v>34</v>
      </c>
      <c r="AX263" s="14" t="s">
        <v>72</v>
      </c>
      <c r="AY263" s="221" t="s">
        <v>113</v>
      </c>
    </row>
    <row r="264" spans="2:51" s="14" customFormat="1" ht="10.199999999999999">
      <c r="B264" s="211"/>
      <c r="C264" s="212"/>
      <c r="D264" s="197" t="s">
        <v>126</v>
      </c>
      <c r="E264" s="213" t="s">
        <v>19</v>
      </c>
      <c r="F264" s="214" t="s">
        <v>438</v>
      </c>
      <c r="G264" s="212"/>
      <c r="H264" s="215">
        <v>-44.46</v>
      </c>
      <c r="I264" s="216"/>
      <c r="J264" s="212"/>
      <c r="K264" s="212"/>
      <c r="L264" s="217"/>
      <c r="M264" s="218"/>
      <c r="N264" s="219"/>
      <c r="O264" s="219"/>
      <c r="P264" s="219"/>
      <c r="Q264" s="219"/>
      <c r="R264" s="219"/>
      <c r="S264" s="219"/>
      <c r="T264" s="220"/>
      <c r="AT264" s="221" t="s">
        <v>126</v>
      </c>
      <c r="AU264" s="221" t="s">
        <v>122</v>
      </c>
      <c r="AV264" s="14" t="s">
        <v>122</v>
      </c>
      <c r="AW264" s="14" t="s">
        <v>34</v>
      </c>
      <c r="AX264" s="14" t="s">
        <v>72</v>
      </c>
      <c r="AY264" s="221" t="s">
        <v>113</v>
      </c>
    </row>
    <row r="265" spans="2:51" s="14" customFormat="1" ht="10.199999999999999">
      <c r="B265" s="211"/>
      <c r="C265" s="212"/>
      <c r="D265" s="197" t="s">
        <v>126</v>
      </c>
      <c r="E265" s="213" t="s">
        <v>19</v>
      </c>
      <c r="F265" s="214" t="s">
        <v>439</v>
      </c>
      <c r="G265" s="212"/>
      <c r="H265" s="215">
        <v>-15.23</v>
      </c>
      <c r="I265" s="216"/>
      <c r="J265" s="212"/>
      <c r="K265" s="212"/>
      <c r="L265" s="217"/>
      <c r="M265" s="218"/>
      <c r="N265" s="219"/>
      <c r="O265" s="219"/>
      <c r="P265" s="219"/>
      <c r="Q265" s="219"/>
      <c r="R265" s="219"/>
      <c r="S265" s="219"/>
      <c r="T265" s="220"/>
      <c r="AT265" s="221" t="s">
        <v>126</v>
      </c>
      <c r="AU265" s="221" t="s">
        <v>122</v>
      </c>
      <c r="AV265" s="14" t="s">
        <v>122</v>
      </c>
      <c r="AW265" s="14" t="s">
        <v>34</v>
      </c>
      <c r="AX265" s="14" t="s">
        <v>72</v>
      </c>
      <c r="AY265" s="221" t="s">
        <v>113</v>
      </c>
    </row>
    <row r="266" spans="2:51" s="14" customFormat="1" ht="10.199999999999999">
      <c r="B266" s="211"/>
      <c r="C266" s="212"/>
      <c r="D266" s="197" t="s">
        <v>126</v>
      </c>
      <c r="E266" s="213" t="s">
        <v>19</v>
      </c>
      <c r="F266" s="214" t="s">
        <v>440</v>
      </c>
      <c r="G266" s="212"/>
      <c r="H266" s="215">
        <v>-62.05</v>
      </c>
      <c r="I266" s="216"/>
      <c r="J266" s="212"/>
      <c r="K266" s="212"/>
      <c r="L266" s="217"/>
      <c r="M266" s="218"/>
      <c r="N266" s="219"/>
      <c r="O266" s="219"/>
      <c r="P266" s="219"/>
      <c r="Q266" s="219"/>
      <c r="R266" s="219"/>
      <c r="S266" s="219"/>
      <c r="T266" s="220"/>
      <c r="AT266" s="221" t="s">
        <v>126</v>
      </c>
      <c r="AU266" s="221" t="s">
        <v>122</v>
      </c>
      <c r="AV266" s="14" t="s">
        <v>122</v>
      </c>
      <c r="AW266" s="14" t="s">
        <v>34</v>
      </c>
      <c r="AX266" s="14" t="s">
        <v>72</v>
      </c>
      <c r="AY266" s="221" t="s">
        <v>113</v>
      </c>
    </row>
    <row r="267" spans="2:51" s="14" customFormat="1" ht="10.199999999999999">
      <c r="B267" s="211"/>
      <c r="C267" s="212"/>
      <c r="D267" s="197" t="s">
        <v>126</v>
      </c>
      <c r="E267" s="213" t="s">
        <v>19</v>
      </c>
      <c r="F267" s="214" t="s">
        <v>441</v>
      </c>
      <c r="G267" s="212"/>
      <c r="H267" s="215">
        <v>-26.608000000000001</v>
      </c>
      <c r="I267" s="216"/>
      <c r="J267" s="212"/>
      <c r="K267" s="212"/>
      <c r="L267" s="217"/>
      <c r="M267" s="218"/>
      <c r="N267" s="219"/>
      <c r="O267" s="219"/>
      <c r="P267" s="219"/>
      <c r="Q267" s="219"/>
      <c r="R267" s="219"/>
      <c r="S267" s="219"/>
      <c r="T267" s="220"/>
      <c r="AT267" s="221" t="s">
        <v>126</v>
      </c>
      <c r="AU267" s="221" t="s">
        <v>122</v>
      </c>
      <c r="AV267" s="14" t="s">
        <v>122</v>
      </c>
      <c r="AW267" s="14" t="s">
        <v>34</v>
      </c>
      <c r="AX267" s="14" t="s">
        <v>72</v>
      </c>
      <c r="AY267" s="221" t="s">
        <v>113</v>
      </c>
    </row>
    <row r="268" spans="2:51" s="16" customFormat="1" ht="10.199999999999999">
      <c r="B268" s="244"/>
      <c r="C268" s="245"/>
      <c r="D268" s="197" t="s">
        <v>126</v>
      </c>
      <c r="E268" s="246" t="s">
        <v>19</v>
      </c>
      <c r="F268" s="247" t="s">
        <v>434</v>
      </c>
      <c r="G268" s="245"/>
      <c r="H268" s="248">
        <v>-347.911</v>
      </c>
      <c r="I268" s="249"/>
      <c r="J268" s="245"/>
      <c r="K268" s="245"/>
      <c r="L268" s="250"/>
      <c r="M268" s="251"/>
      <c r="N268" s="252"/>
      <c r="O268" s="252"/>
      <c r="P268" s="252"/>
      <c r="Q268" s="252"/>
      <c r="R268" s="252"/>
      <c r="S268" s="252"/>
      <c r="T268" s="253"/>
      <c r="AT268" s="254" t="s">
        <v>126</v>
      </c>
      <c r="AU268" s="254" t="s">
        <v>122</v>
      </c>
      <c r="AV268" s="16" t="s">
        <v>140</v>
      </c>
      <c r="AW268" s="16" t="s">
        <v>34</v>
      </c>
      <c r="AX268" s="16" t="s">
        <v>72</v>
      </c>
      <c r="AY268" s="254" t="s">
        <v>113</v>
      </c>
    </row>
    <row r="269" spans="2:51" s="13" customFormat="1" ht="10.199999999999999">
      <c r="B269" s="201"/>
      <c r="C269" s="202"/>
      <c r="D269" s="197" t="s">
        <v>126</v>
      </c>
      <c r="E269" s="203" t="s">
        <v>19</v>
      </c>
      <c r="F269" s="204" t="s">
        <v>442</v>
      </c>
      <c r="G269" s="202"/>
      <c r="H269" s="203" t="s">
        <v>19</v>
      </c>
      <c r="I269" s="205"/>
      <c r="J269" s="202"/>
      <c r="K269" s="202"/>
      <c r="L269" s="206"/>
      <c r="M269" s="207"/>
      <c r="N269" s="208"/>
      <c r="O269" s="208"/>
      <c r="P269" s="208"/>
      <c r="Q269" s="208"/>
      <c r="R269" s="208"/>
      <c r="S269" s="208"/>
      <c r="T269" s="209"/>
      <c r="AT269" s="210" t="s">
        <v>126</v>
      </c>
      <c r="AU269" s="210" t="s">
        <v>122</v>
      </c>
      <c r="AV269" s="13" t="s">
        <v>77</v>
      </c>
      <c r="AW269" s="13" t="s">
        <v>34</v>
      </c>
      <c r="AX269" s="13" t="s">
        <v>72</v>
      </c>
      <c r="AY269" s="210" t="s">
        <v>113</v>
      </c>
    </row>
    <row r="270" spans="2:51" s="13" customFormat="1" ht="10.199999999999999">
      <c r="B270" s="201"/>
      <c r="C270" s="202"/>
      <c r="D270" s="197" t="s">
        <v>126</v>
      </c>
      <c r="E270" s="203" t="s">
        <v>19</v>
      </c>
      <c r="F270" s="204" t="s">
        <v>443</v>
      </c>
      <c r="G270" s="202"/>
      <c r="H270" s="203" t="s">
        <v>19</v>
      </c>
      <c r="I270" s="205"/>
      <c r="J270" s="202"/>
      <c r="K270" s="202"/>
      <c r="L270" s="206"/>
      <c r="M270" s="207"/>
      <c r="N270" s="208"/>
      <c r="O270" s="208"/>
      <c r="P270" s="208"/>
      <c r="Q270" s="208"/>
      <c r="R270" s="208"/>
      <c r="S270" s="208"/>
      <c r="T270" s="209"/>
      <c r="AT270" s="210" t="s">
        <v>126</v>
      </c>
      <c r="AU270" s="210" t="s">
        <v>122</v>
      </c>
      <c r="AV270" s="13" t="s">
        <v>77</v>
      </c>
      <c r="AW270" s="13" t="s">
        <v>34</v>
      </c>
      <c r="AX270" s="13" t="s">
        <v>72</v>
      </c>
      <c r="AY270" s="210" t="s">
        <v>113</v>
      </c>
    </row>
    <row r="271" spans="2:51" s="16" customFormat="1" ht="10.199999999999999">
      <c r="B271" s="244"/>
      <c r="C271" s="245"/>
      <c r="D271" s="197" t="s">
        <v>126</v>
      </c>
      <c r="E271" s="246" t="s">
        <v>19</v>
      </c>
      <c r="F271" s="247" t="s">
        <v>434</v>
      </c>
      <c r="G271" s="245"/>
      <c r="H271" s="248">
        <v>0</v>
      </c>
      <c r="I271" s="249"/>
      <c r="J271" s="245"/>
      <c r="K271" s="245"/>
      <c r="L271" s="250"/>
      <c r="M271" s="251"/>
      <c r="N271" s="252"/>
      <c r="O271" s="252"/>
      <c r="P271" s="252"/>
      <c r="Q271" s="252"/>
      <c r="R271" s="252"/>
      <c r="S271" s="252"/>
      <c r="T271" s="253"/>
      <c r="AT271" s="254" t="s">
        <v>126</v>
      </c>
      <c r="AU271" s="254" t="s">
        <v>122</v>
      </c>
      <c r="AV271" s="16" t="s">
        <v>140</v>
      </c>
      <c r="AW271" s="16" t="s">
        <v>34</v>
      </c>
      <c r="AX271" s="16" t="s">
        <v>72</v>
      </c>
      <c r="AY271" s="254" t="s">
        <v>113</v>
      </c>
    </row>
    <row r="272" spans="2:51" s="13" customFormat="1" ht="10.199999999999999">
      <c r="B272" s="201"/>
      <c r="C272" s="202"/>
      <c r="D272" s="197" t="s">
        <v>126</v>
      </c>
      <c r="E272" s="203" t="s">
        <v>19</v>
      </c>
      <c r="F272" s="204" t="s">
        <v>444</v>
      </c>
      <c r="G272" s="202"/>
      <c r="H272" s="203" t="s">
        <v>19</v>
      </c>
      <c r="I272" s="205"/>
      <c r="J272" s="202"/>
      <c r="K272" s="202"/>
      <c r="L272" s="206"/>
      <c r="M272" s="207"/>
      <c r="N272" s="208"/>
      <c r="O272" s="208"/>
      <c r="P272" s="208"/>
      <c r="Q272" s="208"/>
      <c r="R272" s="208"/>
      <c r="S272" s="208"/>
      <c r="T272" s="209"/>
      <c r="AT272" s="210" t="s">
        <v>126</v>
      </c>
      <c r="AU272" s="210" t="s">
        <v>122</v>
      </c>
      <c r="AV272" s="13" t="s">
        <v>77</v>
      </c>
      <c r="AW272" s="13" t="s">
        <v>34</v>
      </c>
      <c r="AX272" s="13" t="s">
        <v>72</v>
      </c>
      <c r="AY272" s="210" t="s">
        <v>113</v>
      </c>
    </row>
    <row r="273" spans="1:65" s="14" customFormat="1" ht="10.199999999999999">
      <c r="B273" s="211"/>
      <c r="C273" s="212"/>
      <c r="D273" s="197" t="s">
        <v>126</v>
      </c>
      <c r="E273" s="213" t="s">
        <v>19</v>
      </c>
      <c r="F273" s="214" t="s">
        <v>445</v>
      </c>
      <c r="G273" s="212"/>
      <c r="H273" s="215">
        <v>191.85</v>
      </c>
      <c r="I273" s="216"/>
      <c r="J273" s="212"/>
      <c r="K273" s="212"/>
      <c r="L273" s="217"/>
      <c r="M273" s="218"/>
      <c r="N273" s="219"/>
      <c r="O273" s="219"/>
      <c r="P273" s="219"/>
      <c r="Q273" s="219"/>
      <c r="R273" s="219"/>
      <c r="S273" s="219"/>
      <c r="T273" s="220"/>
      <c r="AT273" s="221" t="s">
        <v>126</v>
      </c>
      <c r="AU273" s="221" t="s">
        <v>122</v>
      </c>
      <c r="AV273" s="14" t="s">
        <v>122</v>
      </c>
      <c r="AW273" s="14" t="s">
        <v>34</v>
      </c>
      <c r="AX273" s="14" t="s">
        <v>72</v>
      </c>
      <c r="AY273" s="221" t="s">
        <v>113</v>
      </c>
    </row>
    <row r="274" spans="1:65" s="16" customFormat="1" ht="10.199999999999999">
      <c r="B274" s="244"/>
      <c r="C274" s="245"/>
      <c r="D274" s="197" t="s">
        <v>126</v>
      </c>
      <c r="E274" s="246" t="s">
        <v>19</v>
      </c>
      <c r="F274" s="247" t="s">
        <v>434</v>
      </c>
      <c r="G274" s="245"/>
      <c r="H274" s="248">
        <v>191.85</v>
      </c>
      <c r="I274" s="249"/>
      <c r="J274" s="245"/>
      <c r="K274" s="245"/>
      <c r="L274" s="250"/>
      <c r="M274" s="251"/>
      <c r="N274" s="252"/>
      <c r="O274" s="252"/>
      <c r="P274" s="252"/>
      <c r="Q274" s="252"/>
      <c r="R274" s="252"/>
      <c r="S274" s="252"/>
      <c r="T274" s="253"/>
      <c r="AT274" s="254" t="s">
        <v>126</v>
      </c>
      <c r="AU274" s="254" t="s">
        <v>122</v>
      </c>
      <c r="AV274" s="16" t="s">
        <v>140</v>
      </c>
      <c r="AW274" s="16" t="s">
        <v>34</v>
      </c>
      <c r="AX274" s="16" t="s">
        <v>72</v>
      </c>
      <c r="AY274" s="254" t="s">
        <v>113</v>
      </c>
    </row>
    <row r="275" spans="1:65" s="13" customFormat="1" ht="10.199999999999999">
      <c r="B275" s="201"/>
      <c r="C275" s="202"/>
      <c r="D275" s="197" t="s">
        <v>126</v>
      </c>
      <c r="E275" s="203" t="s">
        <v>19</v>
      </c>
      <c r="F275" s="204" t="s">
        <v>446</v>
      </c>
      <c r="G275" s="202"/>
      <c r="H275" s="203" t="s">
        <v>19</v>
      </c>
      <c r="I275" s="205"/>
      <c r="J275" s="202"/>
      <c r="K275" s="202"/>
      <c r="L275" s="206"/>
      <c r="M275" s="207"/>
      <c r="N275" s="208"/>
      <c r="O275" s="208"/>
      <c r="P275" s="208"/>
      <c r="Q275" s="208"/>
      <c r="R275" s="208"/>
      <c r="S275" s="208"/>
      <c r="T275" s="209"/>
      <c r="AT275" s="210" t="s">
        <v>126</v>
      </c>
      <c r="AU275" s="210" t="s">
        <v>122</v>
      </c>
      <c r="AV275" s="13" t="s">
        <v>77</v>
      </c>
      <c r="AW275" s="13" t="s">
        <v>34</v>
      </c>
      <c r="AX275" s="13" t="s">
        <v>72</v>
      </c>
      <c r="AY275" s="210" t="s">
        <v>113</v>
      </c>
    </row>
    <row r="276" spans="1:65" s="14" customFormat="1" ht="10.199999999999999">
      <c r="B276" s="211"/>
      <c r="C276" s="212"/>
      <c r="D276" s="197" t="s">
        <v>126</v>
      </c>
      <c r="E276" s="213" t="s">
        <v>19</v>
      </c>
      <c r="F276" s="214" t="s">
        <v>447</v>
      </c>
      <c r="G276" s="212"/>
      <c r="H276" s="215">
        <v>53.744</v>
      </c>
      <c r="I276" s="216"/>
      <c r="J276" s="212"/>
      <c r="K276" s="212"/>
      <c r="L276" s="217"/>
      <c r="M276" s="218"/>
      <c r="N276" s="219"/>
      <c r="O276" s="219"/>
      <c r="P276" s="219"/>
      <c r="Q276" s="219"/>
      <c r="R276" s="219"/>
      <c r="S276" s="219"/>
      <c r="T276" s="220"/>
      <c r="AT276" s="221" t="s">
        <v>126</v>
      </c>
      <c r="AU276" s="221" t="s">
        <v>122</v>
      </c>
      <c r="AV276" s="14" t="s">
        <v>122</v>
      </c>
      <c r="AW276" s="14" t="s">
        <v>34</v>
      </c>
      <c r="AX276" s="14" t="s">
        <v>72</v>
      </c>
      <c r="AY276" s="221" t="s">
        <v>113</v>
      </c>
    </row>
    <row r="277" spans="1:65" s="16" customFormat="1" ht="10.199999999999999">
      <c r="B277" s="244"/>
      <c r="C277" s="245"/>
      <c r="D277" s="197" t="s">
        <v>126</v>
      </c>
      <c r="E277" s="246" t="s">
        <v>19</v>
      </c>
      <c r="F277" s="247" t="s">
        <v>434</v>
      </c>
      <c r="G277" s="245"/>
      <c r="H277" s="248">
        <v>53.744</v>
      </c>
      <c r="I277" s="249"/>
      <c r="J277" s="245"/>
      <c r="K277" s="245"/>
      <c r="L277" s="250"/>
      <c r="M277" s="251"/>
      <c r="N277" s="252"/>
      <c r="O277" s="252"/>
      <c r="P277" s="252"/>
      <c r="Q277" s="252"/>
      <c r="R277" s="252"/>
      <c r="S277" s="252"/>
      <c r="T277" s="253"/>
      <c r="AT277" s="254" t="s">
        <v>126</v>
      </c>
      <c r="AU277" s="254" t="s">
        <v>122</v>
      </c>
      <c r="AV277" s="16" t="s">
        <v>140</v>
      </c>
      <c r="AW277" s="16" t="s">
        <v>34</v>
      </c>
      <c r="AX277" s="16" t="s">
        <v>72</v>
      </c>
      <c r="AY277" s="254" t="s">
        <v>113</v>
      </c>
    </row>
    <row r="278" spans="1:65" s="15" customFormat="1" ht="10.199999999999999">
      <c r="B278" s="222"/>
      <c r="C278" s="223"/>
      <c r="D278" s="197" t="s">
        <v>126</v>
      </c>
      <c r="E278" s="224" t="s">
        <v>19</v>
      </c>
      <c r="F278" s="225" t="s">
        <v>134</v>
      </c>
      <c r="G278" s="223"/>
      <c r="H278" s="226">
        <v>1632.8989999999999</v>
      </c>
      <c r="I278" s="227"/>
      <c r="J278" s="223"/>
      <c r="K278" s="223"/>
      <c r="L278" s="228"/>
      <c r="M278" s="229"/>
      <c r="N278" s="230"/>
      <c r="O278" s="230"/>
      <c r="P278" s="230"/>
      <c r="Q278" s="230"/>
      <c r="R278" s="230"/>
      <c r="S278" s="230"/>
      <c r="T278" s="231"/>
      <c r="AT278" s="232" t="s">
        <v>126</v>
      </c>
      <c r="AU278" s="232" t="s">
        <v>122</v>
      </c>
      <c r="AV278" s="15" t="s">
        <v>121</v>
      </c>
      <c r="AW278" s="15" t="s">
        <v>34</v>
      </c>
      <c r="AX278" s="15" t="s">
        <v>77</v>
      </c>
      <c r="AY278" s="232" t="s">
        <v>113</v>
      </c>
    </row>
    <row r="279" spans="1:65" s="2" customFormat="1" ht="21.75" customHeight="1">
      <c r="A279" s="36"/>
      <c r="B279" s="37"/>
      <c r="C279" s="184" t="s">
        <v>448</v>
      </c>
      <c r="D279" s="184" t="s">
        <v>116</v>
      </c>
      <c r="E279" s="185" t="s">
        <v>449</v>
      </c>
      <c r="F279" s="186" t="s">
        <v>450</v>
      </c>
      <c r="G279" s="187" t="s">
        <v>119</v>
      </c>
      <c r="H279" s="188">
        <v>1632.8989999999999</v>
      </c>
      <c r="I279" s="189"/>
      <c r="J279" s="190">
        <f>ROUND(I279*H279,2)</f>
        <v>0</v>
      </c>
      <c r="K279" s="186" t="s">
        <v>120</v>
      </c>
      <c r="L279" s="41"/>
      <c r="M279" s="191" t="s">
        <v>19</v>
      </c>
      <c r="N279" s="192" t="s">
        <v>44</v>
      </c>
      <c r="O279" s="66"/>
      <c r="P279" s="193">
        <f>O279*H279</f>
        <v>0</v>
      </c>
      <c r="Q279" s="193">
        <v>2.1000000000000001E-4</v>
      </c>
      <c r="R279" s="193">
        <f>Q279*H279</f>
        <v>0.34290878999999996</v>
      </c>
      <c r="S279" s="193">
        <v>0</v>
      </c>
      <c r="T279" s="194">
        <f>S279*H279</f>
        <v>0</v>
      </c>
      <c r="U279" s="36"/>
      <c r="V279" s="36"/>
      <c r="W279" s="36"/>
      <c r="X279" s="36"/>
      <c r="Y279" s="36"/>
      <c r="Z279" s="36"/>
      <c r="AA279" s="36"/>
      <c r="AB279" s="36"/>
      <c r="AC279" s="36"/>
      <c r="AD279" s="36"/>
      <c r="AE279" s="36"/>
      <c r="AR279" s="195" t="s">
        <v>217</v>
      </c>
      <c r="AT279" s="195" t="s">
        <v>116</v>
      </c>
      <c r="AU279" s="195" t="s">
        <v>122</v>
      </c>
      <c r="AY279" s="19" t="s">
        <v>113</v>
      </c>
      <c r="BE279" s="196">
        <f>IF(N279="základní",J279,0)</f>
        <v>0</v>
      </c>
      <c r="BF279" s="196">
        <f>IF(N279="snížená",J279,0)</f>
        <v>0</v>
      </c>
      <c r="BG279" s="196">
        <f>IF(N279="zákl. přenesená",J279,0)</f>
        <v>0</v>
      </c>
      <c r="BH279" s="196">
        <f>IF(N279="sníž. přenesená",J279,0)</f>
        <v>0</v>
      </c>
      <c r="BI279" s="196">
        <f>IF(N279="nulová",J279,0)</f>
        <v>0</v>
      </c>
      <c r="BJ279" s="19" t="s">
        <v>122</v>
      </c>
      <c r="BK279" s="196">
        <f>ROUND(I279*H279,2)</f>
        <v>0</v>
      </c>
      <c r="BL279" s="19" t="s">
        <v>217</v>
      </c>
      <c r="BM279" s="195" t="s">
        <v>451</v>
      </c>
    </row>
    <row r="280" spans="1:65" s="2" customFormat="1" ht="21.75" customHeight="1">
      <c r="A280" s="36"/>
      <c r="B280" s="37"/>
      <c r="C280" s="184" t="s">
        <v>452</v>
      </c>
      <c r="D280" s="184" t="s">
        <v>116</v>
      </c>
      <c r="E280" s="185" t="s">
        <v>453</v>
      </c>
      <c r="F280" s="186" t="s">
        <v>454</v>
      </c>
      <c r="G280" s="187" t="s">
        <v>119</v>
      </c>
      <c r="H280" s="188">
        <v>1632.8989999999999</v>
      </c>
      <c r="I280" s="189"/>
      <c r="J280" s="190">
        <f>ROUND(I280*H280,2)</f>
        <v>0</v>
      </c>
      <c r="K280" s="186" t="s">
        <v>120</v>
      </c>
      <c r="L280" s="41"/>
      <c r="M280" s="191" t="s">
        <v>19</v>
      </c>
      <c r="N280" s="192" t="s">
        <v>44</v>
      </c>
      <c r="O280" s="66"/>
      <c r="P280" s="193">
        <f>O280*H280</f>
        <v>0</v>
      </c>
      <c r="Q280" s="193">
        <v>8.3000000000000001E-4</v>
      </c>
      <c r="R280" s="193">
        <f>Q280*H280</f>
        <v>1.35530617</v>
      </c>
      <c r="S280" s="193">
        <v>0</v>
      </c>
      <c r="T280" s="194">
        <f>S280*H280</f>
        <v>0</v>
      </c>
      <c r="U280" s="36"/>
      <c r="V280" s="36"/>
      <c r="W280" s="36"/>
      <c r="X280" s="36"/>
      <c r="Y280" s="36"/>
      <c r="Z280" s="36"/>
      <c r="AA280" s="36"/>
      <c r="AB280" s="36"/>
      <c r="AC280" s="36"/>
      <c r="AD280" s="36"/>
      <c r="AE280" s="36"/>
      <c r="AR280" s="195" t="s">
        <v>217</v>
      </c>
      <c r="AT280" s="195" t="s">
        <v>116</v>
      </c>
      <c r="AU280" s="195" t="s">
        <v>122</v>
      </c>
      <c r="AY280" s="19" t="s">
        <v>113</v>
      </c>
      <c r="BE280" s="196">
        <f>IF(N280="základní",J280,0)</f>
        <v>0</v>
      </c>
      <c r="BF280" s="196">
        <f>IF(N280="snížená",J280,0)</f>
        <v>0</v>
      </c>
      <c r="BG280" s="196">
        <f>IF(N280="zákl. přenesená",J280,0)</f>
        <v>0</v>
      </c>
      <c r="BH280" s="196">
        <f>IF(N280="sníž. přenesená",J280,0)</f>
        <v>0</v>
      </c>
      <c r="BI280" s="196">
        <f>IF(N280="nulová",J280,0)</f>
        <v>0</v>
      </c>
      <c r="BJ280" s="19" t="s">
        <v>122</v>
      </c>
      <c r="BK280" s="196">
        <f>ROUND(I280*H280,2)</f>
        <v>0</v>
      </c>
      <c r="BL280" s="19" t="s">
        <v>217</v>
      </c>
      <c r="BM280" s="195" t="s">
        <v>455</v>
      </c>
    </row>
    <row r="281" spans="1:65" s="2" customFormat="1" ht="21.75" customHeight="1">
      <c r="A281" s="36"/>
      <c r="B281" s="37"/>
      <c r="C281" s="184" t="s">
        <v>456</v>
      </c>
      <c r="D281" s="184" t="s">
        <v>116</v>
      </c>
      <c r="E281" s="185" t="s">
        <v>457</v>
      </c>
      <c r="F281" s="186" t="s">
        <v>458</v>
      </c>
      <c r="G281" s="187" t="s">
        <v>119</v>
      </c>
      <c r="H281" s="188">
        <v>1632.8989999999999</v>
      </c>
      <c r="I281" s="189"/>
      <c r="J281" s="190">
        <f>ROUND(I281*H281,2)</f>
        <v>0</v>
      </c>
      <c r="K281" s="186" t="s">
        <v>120</v>
      </c>
      <c r="L281" s="41"/>
      <c r="M281" s="191" t="s">
        <v>19</v>
      </c>
      <c r="N281" s="192" t="s">
        <v>44</v>
      </c>
      <c r="O281" s="66"/>
      <c r="P281" s="193">
        <f>O281*H281</f>
        <v>0</v>
      </c>
      <c r="Q281" s="193">
        <v>0</v>
      </c>
      <c r="R281" s="193">
        <f>Q281*H281</f>
        <v>0</v>
      </c>
      <c r="S281" s="193">
        <v>0</v>
      </c>
      <c r="T281" s="194">
        <f>S281*H281</f>
        <v>0</v>
      </c>
      <c r="U281" s="36"/>
      <c r="V281" s="36"/>
      <c r="W281" s="36"/>
      <c r="X281" s="36"/>
      <c r="Y281" s="36"/>
      <c r="Z281" s="36"/>
      <c r="AA281" s="36"/>
      <c r="AB281" s="36"/>
      <c r="AC281" s="36"/>
      <c r="AD281" s="36"/>
      <c r="AE281" s="36"/>
      <c r="AR281" s="195" t="s">
        <v>217</v>
      </c>
      <c r="AT281" s="195" t="s">
        <v>116</v>
      </c>
      <c r="AU281" s="195" t="s">
        <v>122</v>
      </c>
      <c r="AY281" s="19" t="s">
        <v>113</v>
      </c>
      <c r="BE281" s="196">
        <f>IF(N281="základní",J281,0)</f>
        <v>0</v>
      </c>
      <c r="BF281" s="196">
        <f>IF(N281="snížená",J281,0)</f>
        <v>0</v>
      </c>
      <c r="BG281" s="196">
        <f>IF(N281="zákl. přenesená",J281,0)</f>
        <v>0</v>
      </c>
      <c r="BH281" s="196">
        <f>IF(N281="sníž. přenesená",J281,0)</f>
        <v>0</v>
      </c>
      <c r="BI281" s="196">
        <f>IF(N281="nulová",J281,0)</f>
        <v>0</v>
      </c>
      <c r="BJ281" s="19" t="s">
        <v>122</v>
      </c>
      <c r="BK281" s="196">
        <f>ROUND(I281*H281,2)</f>
        <v>0</v>
      </c>
      <c r="BL281" s="19" t="s">
        <v>217</v>
      </c>
      <c r="BM281" s="195" t="s">
        <v>459</v>
      </c>
    </row>
    <row r="282" spans="1:65" s="2" customFormat="1" ht="21.75" customHeight="1">
      <c r="A282" s="36"/>
      <c r="B282" s="37"/>
      <c r="C282" s="184" t="s">
        <v>460</v>
      </c>
      <c r="D282" s="184" t="s">
        <v>116</v>
      </c>
      <c r="E282" s="185" t="s">
        <v>461</v>
      </c>
      <c r="F282" s="186" t="s">
        <v>462</v>
      </c>
      <c r="G282" s="187" t="s">
        <v>119</v>
      </c>
      <c r="H282" s="188">
        <v>1632.8989999999999</v>
      </c>
      <c r="I282" s="189"/>
      <c r="J282" s="190">
        <f>ROUND(I282*H282,2)</f>
        <v>0</v>
      </c>
      <c r="K282" s="186" t="s">
        <v>120</v>
      </c>
      <c r="L282" s="41"/>
      <c r="M282" s="191" t="s">
        <v>19</v>
      </c>
      <c r="N282" s="192" t="s">
        <v>44</v>
      </c>
      <c r="O282" s="66"/>
      <c r="P282" s="193">
        <f>O282*H282</f>
        <v>0</v>
      </c>
      <c r="Q282" s="193">
        <v>2.0000000000000002E-5</v>
      </c>
      <c r="R282" s="193">
        <f>Q282*H282</f>
        <v>3.2657980000000003E-2</v>
      </c>
      <c r="S282" s="193">
        <v>0</v>
      </c>
      <c r="T282" s="194">
        <f>S282*H282</f>
        <v>0</v>
      </c>
      <c r="U282" s="36"/>
      <c r="V282" s="36"/>
      <c r="W282" s="36"/>
      <c r="X282" s="36"/>
      <c r="Y282" s="36"/>
      <c r="Z282" s="36"/>
      <c r="AA282" s="36"/>
      <c r="AB282" s="36"/>
      <c r="AC282" s="36"/>
      <c r="AD282" s="36"/>
      <c r="AE282" s="36"/>
      <c r="AR282" s="195" t="s">
        <v>217</v>
      </c>
      <c r="AT282" s="195" t="s">
        <v>116</v>
      </c>
      <c r="AU282" s="195" t="s">
        <v>122</v>
      </c>
      <c r="AY282" s="19" t="s">
        <v>113</v>
      </c>
      <c r="BE282" s="196">
        <f>IF(N282="základní",J282,0)</f>
        <v>0</v>
      </c>
      <c r="BF282" s="196">
        <f>IF(N282="snížená",J282,0)</f>
        <v>0</v>
      </c>
      <c r="BG282" s="196">
        <f>IF(N282="zákl. přenesená",J282,0)</f>
        <v>0</v>
      </c>
      <c r="BH282" s="196">
        <f>IF(N282="sníž. přenesená",J282,0)</f>
        <v>0</v>
      </c>
      <c r="BI282" s="196">
        <f>IF(N282="nulová",J282,0)</f>
        <v>0</v>
      </c>
      <c r="BJ282" s="19" t="s">
        <v>122</v>
      </c>
      <c r="BK282" s="196">
        <f>ROUND(I282*H282,2)</f>
        <v>0</v>
      </c>
      <c r="BL282" s="19" t="s">
        <v>217</v>
      </c>
      <c r="BM282" s="195" t="s">
        <v>463</v>
      </c>
    </row>
    <row r="283" spans="1:65" s="12" customFormat="1" ht="25.95" customHeight="1">
      <c r="B283" s="168"/>
      <c r="C283" s="169"/>
      <c r="D283" s="170" t="s">
        <v>71</v>
      </c>
      <c r="E283" s="171" t="s">
        <v>464</v>
      </c>
      <c r="F283" s="171" t="s">
        <v>465</v>
      </c>
      <c r="G283" s="169"/>
      <c r="H283" s="169"/>
      <c r="I283" s="172"/>
      <c r="J283" s="173">
        <f>BK283</f>
        <v>0</v>
      </c>
      <c r="K283" s="169"/>
      <c r="L283" s="174"/>
      <c r="M283" s="175"/>
      <c r="N283" s="176"/>
      <c r="O283" s="176"/>
      <c r="P283" s="177">
        <f>P284+P286</f>
        <v>0</v>
      </c>
      <c r="Q283" s="176"/>
      <c r="R283" s="177">
        <f>R284+R286</f>
        <v>0</v>
      </c>
      <c r="S283" s="176"/>
      <c r="T283" s="178">
        <f>T284+T286</f>
        <v>0</v>
      </c>
      <c r="AR283" s="179" t="s">
        <v>150</v>
      </c>
      <c r="AT283" s="180" t="s">
        <v>71</v>
      </c>
      <c r="AU283" s="180" t="s">
        <v>72</v>
      </c>
      <c r="AY283" s="179" t="s">
        <v>113</v>
      </c>
      <c r="BK283" s="181">
        <f>BK284+BK286</f>
        <v>0</v>
      </c>
    </row>
    <row r="284" spans="1:65" s="12" customFormat="1" ht="22.8" customHeight="1">
      <c r="B284" s="168"/>
      <c r="C284" s="169"/>
      <c r="D284" s="170" t="s">
        <v>71</v>
      </c>
      <c r="E284" s="182" t="s">
        <v>466</v>
      </c>
      <c r="F284" s="182" t="s">
        <v>467</v>
      </c>
      <c r="G284" s="169"/>
      <c r="H284" s="169"/>
      <c r="I284" s="172"/>
      <c r="J284" s="183">
        <f>BK284</f>
        <v>0</v>
      </c>
      <c r="K284" s="169"/>
      <c r="L284" s="174"/>
      <c r="M284" s="175"/>
      <c r="N284" s="176"/>
      <c r="O284" s="176"/>
      <c r="P284" s="177">
        <f>P285</f>
        <v>0</v>
      </c>
      <c r="Q284" s="176"/>
      <c r="R284" s="177">
        <f>R285</f>
        <v>0</v>
      </c>
      <c r="S284" s="176"/>
      <c r="T284" s="178">
        <f>T285</f>
        <v>0</v>
      </c>
      <c r="AR284" s="179" t="s">
        <v>150</v>
      </c>
      <c r="AT284" s="180" t="s">
        <v>71</v>
      </c>
      <c r="AU284" s="180" t="s">
        <v>77</v>
      </c>
      <c r="AY284" s="179" t="s">
        <v>113</v>
      </c>
      <c r="BK284" s="181">
        <f>BK285</f>
        <v>0</v>
      </c>
    </row>
    <row r="285" spans="1:65" s="2" customFormat="1" ht="16.5" customHeight="1">
      <c r="A285" s="36"/>
      <c r="B285" s="37"/>
      <c r="C285" s="184" t="s">
        <v>468</v>
      </c>
      <c r="D285" s="184" t="s">
        <v>116</v>
      </c>
      <c r="E285" s="185" t="s">
        <v>469</v>
      </c>
      <c r="F285" s="186" t="s">
        <v>470</v>
      </c>
      <c r="G285" s="187" t="s">
        <v>471</v>
      </c>
      <c r="H285" s="188">
        <v>1</v>
      </c>
      <c r="I285" s="189"/>
      <c r="J285" s="190">
        <f>ROUND(I285*H285,2)</f>
        <v>0</v>
      </c>
      <c r="K285" s="186" t="s">
        <v>472</v>
      </c>
      <c r="L285" s="41"/>
      <c r="M285" s="191" t="s">
        <v>19</v>
      </c>
      <c r="N285" s="192" t="s">
        <v>44</v>
      </c>
      <c r="O285" s="66"/>
      <c r="P285" s="193">
        <f>O285*H285</f>
        <v>0</v>
      </c>
      <c r="Q285" s="193">
        <v>0</v>
      </c>
      <c r="R285" s="193">
        <f>Q285*H285</f>
        <v>0</v>
      </c>
      <c r="S285" s="193">
        <v>0</v>
      </c>
      <c r="T285" s="194">
        <f>S285*H285</f>
        <v>0</v>
      </c>
      <c r="U285" s="36"/>
      <c r="V285" s="36"/>
      <c r="W285" s="36"/>
      <c r="X285" s="36"/>
      <c r="Y285" s="36"/>
      <c r="Z285" s="36"/>
      <c r="AA285" s="36"/>
      <c r="AB285" s="36"/>
      <c r="AC285" s="36"/>
      <c r="AD285" s="36"/>
      <c r="AE285" s="36"/>
      <c r="AR285" s="195" t="s">
        <v>473</v>
      </c>
      <c r="AT285" s="195" t="s">
        <v>116</v>
      </c>
      <c r="AU285" s="195" t="s">
        <v>122</v>
      </c>
      <c r="AY285" s="19" t="s">
        <v>113</v>
      </c>
      <c r="BE285" s="196">
        <f>IF(N285="základní",J285,0)</f>
        <v>0</v>
      </c>
      <c r="BF285" s="196">
        <f>IF(N285="snížená",J285,0)</f>
        <v>0</v>
      </c>
      <c r="BG285" s="196">
        <f>IF(N285="zákl. přenesená",J285,0)</f>
        <v>0</v>
      </c>
      <c r="BH285" s="196">
        <f>IF(N285="sníž. přenesená",J285,0)</f>
        <v>0</v>
      </c>
      <c r="BI285" s="196">
        <f>IF(N285="nulová",J285,0)</f>
        <v>0</v>
      </c>
      <c r="BJ285" s="19" t="s">
        <v>122</v>
      </c>
      <c r="BK285" s="196">
        <f>ROUND(I285*H285,2)</f>
        <v>0</v>
      </c>
      <c r="BL285" s="19" t="s">
        <v>473</v>
      </c>
      <c r="BM285" s="195" t="s">
        <v>474</v>
      </c>
    </row>
    <row r="286" spans="1:65" s="12" customFormat="1" ht="22.8" customHeight="1">
      <c r="B286" s="168"/>
      <c r="C286" s="169"/>
      <c r="D286" s="170" t="s">
        <v>71</v>
      </c>
      <c r="E286" s="182" t="s">
        <v>475</v>
      </c>
      <c r="F286" s="182" t="s">
        <v>476</v>
      </c>
      <c r="G286" s="169"/>
      <c r="H286" s="169"/>
      <c r="I286" s="172"/>
      <c r="J286" s="183">
        <f>BK286</f>
        <v>0</v>
      </c>
      <c r="K286" s="169"/>
      <c r="L286" s="174"/>
      <c r="M286" s="175"/>
      <c r="N286" s="176"/>
      <c r="O286" s="176"/>
      <c r="P286" s="177">
        <f>SUM(P287:P288)</f>
        <v>0</v>
      </c>
      <c r="Q286" s="176"/>
      <c r="R286" s="177">
        <f>SUM(R287:R288)</f>
        <v>0</v>
      </c>
      <c r="S286" s="176"/>
      <c r="T286" s="178">
        <f>SUM(T287:T288)</f>
        <v>0</v>
      </c>
      <c r="AR286" s="179" t="s">
        <v>150</v>
      </c>
      <c r="AT286" s="180" t="s">
        <v>71</v>
      </c>
      <c r="AU286" s="180" t="s">
        <v>77</v>
      </c>
      <c r="AY286" s="179" t="s">
        <v>113</v>
      </c>
      <c r="BK286" s="181">
        <f>SUM(BK287:BK288)</f>
        <v>0</v>
      </c>
    </row>
    <row r="287" spans="1:65" s="2" customFormat="1" ht="16.5" customHeight="1">
      <c r="A287" s="36"/>
      <c r="B287" s="37"/>
      <c r="C287" s="184" t="s">
        <v>477</v>
      </c>
      <c r="D287" s="184" t="s">
        <v>116</v>
      </c>
      <c r="E287" s="185" t="s">
        <v>478</v>
      </c>
      <c r="F287" s="186" t="s">
        <v>476</v>
      </c>
      <c r="G287" s="187" t="s">
        <v>471</v>
      </c>
      <c r="H287" s="188">
        <v>1</v>
      </c>
      <c r="I287" s="189"/>
      <c r="J287" s="190">
        <f>ROUND(I287*H287,2)</f>
        <v>0</v>
      </c>
      <c r="K287" s="186" t="s">
        <v>472</v>
      </c>
      <c r="L287" s="41"/>
      <c r="M287" s="191" t="s">
        <v>19</v>
      </c>
      <c r="N287" s="192" t="s">
        <v>44</v>
      </c>
      <c r="O287" s="66"/>
      <c r="P287" s="193">
        <f>O287*H287</f>
        <v>0</v>
      </c>
      <c r="Q287" s="193">
        <v>0</v>
      </c>
      <c r="R287" s="193">
        <f>Q287*H287</f>
        <v>0</v>
      </c>
      <c r="S287" s="193">
        <v>0</v>
      </c>
      <c r="T287" s="194">
        <f>S287*H287</f>
        <v>0</v>
      </c>
      <c r="U287" s="36"/>
      <c r="V287" s="36"/>
      <c r="W287" s="36"/>
      <c r="X287" s="36"/>
      <c r="Y287" s="36"/>
      <c r="Z287" s="36"/>
      <c r="AA287" s="36"/>
      <c r="AB287" s="36"/>
      <c r="AC287" s="36"/>
      <c r="AD287" s="36"/>
      <c r="AE287" s="36"/>
      <c r="AR287" s="195" t="s">
        <v>473</v>
      </c>
      <c r="AT287" s="195" t="s">
        <v>116</v>
      </c>
      <c r="AU287" s="195" t="s">
        <v>122</v>
      </c>
      <c r="AY287" s="19" t="s">
        <v>113</v>
      </c>
      <c r="BE287" s="196">
        <f>IF(N287="základní",J287,0)</f>
        <v>0</v>
      </c>
      <c r="BF287" s="196">
        <f>IF(N287="snížená",J287,0)</f>
        <v>0</v>
      </c>
      <c r="BG287" s="196">
        <f>IF(N287="zákl. přenesená",J287,0)</f>
        <v>0</v>
      </c>
      <c r="BH287" s="196">
        <f>IF(N287="sníž. přenesená",J287,0)</f>
        <v>0</v>
      </c>
      <c r="BI287" s="196">
        <f>IF(N287="nulová",J287,0)</f>
        <v>0</v>
      </c>
      <c r="BJ287" s="19" t="s">
        <v>122</v>
      </c>
      <c r="BK287" s="196">
        <f>ROUND(I287*H287,2)</f>
        <v>0</v>
      </c>
      <c r="BL287" s="19" t="s">
        <v>473</v>
      </c>
      <c r="BM287" s="195" t="s">
        <v>479</v>
      </c>
    </row>
    <row r="288" spans="1:65" s="2" customFormat="1" ht="19.2">
      <c r="A288" s="36"/>
      <c r="B288" s="37"/>
      <c r="C288" s="38"/>
      <c r="D288" s="197" t="s">
        <v>225</v>
      </c>
      <c r="E288" s="38"/>
      <c r="F288" s="198" t="s">
        <v>480</v>
      </c>
      <c r="G288" s="38"/>
      <c r="H288" s="38"/>
      <c r="I288" s="105"/>
      <c r="J288" s="38"/>
      <c r="K288" s="38"/>
      <c r="L288" s="41"/>
      <c r="M288" s="255"/>
      <c r="N288" s="256"/>
      <c r="O288" s="257"/>
      <c r="P288" s="257"/>
      <c r="Q288" s="257"/>
      <c r="R288" s="257"/>
      <c r="S288" s="257"/>
      <c r="T288" s="258"/>
      <c r="U288" s="36"/>
      <c r="V288" s="36"/>
      <c r="W288" s="36"/>
      <c r="X288" s="36"/>
      <c r="Y288" s="36"/>
      <c r="Z288" s="36"/>
      <c r="AA288" s="36"/>
      <c r="AB288" s="36"/>
      <c r="AC288" s="36"/>
      <c r="AD288" s="36"/>
      <c r="AE288" s="36"/>
      <c r="AT288" s="19" t="s">
        <v>225</v>
      </c>
      <c r="AU288" s="19" t="s">
        <v>122</v>
      </c>
    </row>
    <row r="289" spans="1:31" s="2" customFormat="1" ht="6.9" customHeight="1">
      <c r="A289" s="36"/>
      <c r="B289" s="49"/>
      <c r="C289" s="50"/>
      <c r="D289" s="50"/>
      <c r="E289" s="50"/>
      <c r="F289" s="50"/>
      <c r="G289" s="50"/>
      <c r="H289" s="50"/>
      <c r="I289" s="133"/>
      <c r="J289" s="50"/>
      <c r="K289" s="50"/>
      <c r="L289" s="41"/>
      <c r="M289" s="36"/>
      <c r="O289" s="36"/>
      <c r="P289" s="36"/>
      <c r="Q289" s="36"/>
      <c r="R289" s="36"/>
      <c r="S289" s="36"/>
      <c r="T289" s="36"/>
      <c r="U289" s="36"/>
      <c r="V289" s="36"/>
      <c r="W289" s="36"/>
      <c r="X289" s="36"/>
      <c r="Y289" s="36"/>
      <c r="Z289" s="36"/>
      <c r="AA289" s="36"/>
      <c r="AB289" s="36"/>
      <c r="AC289" s="36"/>
      <c r="AD289" s="36"/>
      <c r="AE289" s="36"/>
    </row>
  </sheetData>
  <sheetProtection algorithmName="SHA-512" hashValue="7sIvVmpRKvE3eoDRSIBSWaaG5WEAQyC+VZPCJ7gKAdz/OV48pB4/rTD/lz/8z1fliN5GVVIUoW+J495JfxtwSQ==" saltValue="pnhsT7D3KXZIW6yyWK09rfun6vUCG6/JTKzdx6PInCDH6n+tlYVNsvENtNtt0vczgcbqdg9rfFqHkb+PSc9Vqw==" spinCount="100000" sheet="1" objects="1" scenarios="1" formatColumns="0" formatRows="0" autoFilter="0"/>
  <autoFilter ref="C86:K288" xr:uid="{00000000-0009-0000-0000-000001000000}"/>
  <mergeCells count="6">
    <mergeCell ref="L2:V2"/>
    <mergeCell ref="E7:H7"/>
    <mergeCell ref="E16:H16"/>
    <mergeCell ref="E25:H25"/>
    <mergeCell ref="E46:H46"/>
    <mergeCell ref="E79:H7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18"/>
  <sheetViews>
    <sheetView showGridLines="0" topLeftCell="A40" zoomScale="110" zoomScaleNormal="110" workbookViewId="0"/>
  </sheetViews>
  <sheetFormatPr defaultRowHeight="14.4"/>
  <cols>
    <col min="1" max="1" width="8.28515625" style="259" customWidth="1"/>
    <col min="2" max="2" width="1.7109375" style="259" customWidth="1"/>
    <col min="3" max="4" width="5" style="259" customWidth="1"/>
    <col min="5" max="5" width="11.7109375" style="259" customWidth="1"/>
    <col min="6" max="6" width="9.140625" style="259" customWidth="1"/>
    <col min="7" max="7" width="5" style="259" customWidth="1"/>
    <col min="8" max="8" width="77.85546875" style="259" customWidth="1"/>
    <col min="9" max="10" width="20" style="259" customWidth="1"/>
    <col min="11" max="11" width="1.7109375" style="259" customWidth="1"/>
  </cols>
  <sheetData>
    <row r="1" spans="2:11" s="1" customFormat="1" ht="37.5" customHeight="1"/>
    <row r="2" spans="2:11" s="1" customFormat="1" ht="7.5" customHeight="1">
      <c r="B2" s="260"/>
      <c r="C2" s="261"/>
      <c r="D2" s="261"/>
      <c r="E2" s="261"/>
      <c r="F2" s="261"/>
      <c r="G2" s="261"/>
      <c r="H2" s="261"/>
      <c r="I2" s="261"/>
      <c r="J2" s="261"/>
      <c r="K2" s="262"/>
    </row>
    <row r="3" spans="2:11" s="17" customFormat="1" ht="45" customHeight="1">
      <c r="B3" s="263"/>
      <c r="C3" s="384" t="s">
        <v>481</v>
      </c>
      <c r="D3" s="384"/>
      <c r="E3" s="384"/>
      <c r="F3" s="384"/>
      <c r="G3" s="384"/>
      <c r="H3" s="384"/>
      <c r="I3" s="384"/>
      <c r="J3" s="384"/>
      <c r="K3" s="264"/>
    </row>
    <row r="4" spans="2:11" s="1" customFormat="1" ht="25.5" customHeight="1">
      <c r="B4" s="265"/>
      <c r="C4" s="389" t="s">
        <v>482</v>
      </c>
      <c r="D4" s="389"/>
      <c r="E4" s="389"/>
      <c r="F4" s="389"/>
      <c r="G4" s="389"/>
      <c r="H4" s="389"/>
      <c r="I4" s="389"/>
      <c r="J4" s="389"/>
      <c r="K4" s="266"/>
    </row>
    <row r="5" spans="2:11" s="1" customFormat="1" ht="5.25" customHeight="1">
      <c r="B5" s="265"/>
      <c r="C5" s="267"/>
      <c r="D5" s="267"/>
      <c r="E5" s="267"/>
      <c r="F5" s="267"/>
      <c r="G5" s="267"/>
      <c r="H5" s="267"/>
      <c r="I5" s="267"/>
      <c r="J5" s="267"/>
      <c r="K5" s="266"/>
    </row>
    <row r="6" spans="2:11" s="1" customFormat="1" ht="22.8" customHeight="1">
      <c r="B6" s="265"/>
      <c r="C6" s="388" t="s">
        <v>483</v>
      </c>
      <c r="D6" s="388"/>
      <c r="E6" s="388"/>
      <c r="F6" s="388"/>
      <c r="G6" s="388"/>
      <c r="H6" s="388"/>
      <c r="I6" s="388"/>
      <c r="J6" s="388"/>
      <c r="K6" s="266"/>
    </row>
    <row r="7" spans="2:11" s="1" customFormat="1" ht="15" customHeight="1">
      <c r="B7" s="269"/>
      <c r="C7" s="388" t="s">
        <v>484</v>
      </c>
      <c r="D7" s="388"/>
      <c r="E7" s="388"/>
      <c r="F7" s="388"/>
      <c r="G7" s="388"/>
      <c r="H7" s="388"/>
      <c r="I7" s="388"/>
      <c r="J7" s="388"/>
      <c r="K7" s="266"/>
    </row>
    <row r="8" spans="2:11" s="1" customFormat="1" ht="12.75" customHeight="1">
      <c r="B8" s="269"/>
      <c r="C8" s="268"/>
      <c r="D8" s="268"/>
      <c r="E8" s="268"/>
      <c r="F8" s="268"/>
      <c r="G8" s="268"/>
      <c r="H8" s="268"/>
      <c r="I8" s="268"/>
      <c r="J8" s="268"/>
      <c r="K8" s="266"/>
    </row>
    <row r="9" spans="2:11" s="1" customFormat="1" ht="15" customHeight="1">
      <c r="B9" s="269"/>
      <c r="C9" s="388" t="s">
        <v>485</v>
      </c>
      <c r="D9" s="388"/>
      <c r="E9" s="388"/>
      <c r="F9" s="388"/>
      <c r="G9" s="388"/>
      <c r="H9" s="388"/>
      <c r="I9" s="388"/>
      <c r="J9" s="388"/>
      <c r="K9" s="266"/>
    </row>
    <row r="10" spans="2:11" s="1" customFormat="1" ht="22.2" customHeight="1">
      <c r="B10" s="269"/>
      <c r="C10" s="268"/>
      <c r="D10" s="388" t="s">
        <v>486</v>
      </c>
      <c r="E10" s="388"/>
      <c r="F10" s="388"/>
      <c r="G10" s="388"/>
      <c r="H10" s="388"/>
      <c r="I10" s="388"/>
      <c r="J10" s="388"/>
      <c r="K10" s="266"/>
    </row>
    <row r="11" spans="2:11" s="1" customFormat="1" ht="15" customHeight="1">
      <c r="B11" s="269"/>
      <c r="C11" s="270"/>
      <c r="D11" s="388" t="s">
        <v>487</v>
      </c>
      <c r="E11" s="388"/>
      <c r="F11" s="388"/>
      <c r="G11" s="388"/>
      <c r="H11" s="388"/>
      <c r="I11" s="388"/>
      <c r="J11" s="388"/>
      <c r="K11" s="266"/>
    </row>
    <row r="12" spans="2:11" s="1" customFormat="1" ht="15" customHeight="1">
      <c r="B12" s="269"/>
      <c r="C12" s="270"/>
      <c r="D12" s="268"/>
      <c r="E12" s="268"/>
      <c r="F12" s="268"/>
      <c r="G12" s="268"/>
      <c r="H12" s="268"/>
      <c r="I12" s="268"/>
      <c r="J12" s="268"/>
      <c r="K12" s="266"/>
    </row>
    <row r="13" spans="2:11" s="1" customFormat="1" ht="15" customHeight="1">
      <c r="B13" s="269"/>
      <c r="C13" s="270"/>
      <c r="D13" s="271" t="s">
        <v>488</v>
      </c>
      <c r="E13" s="268"/>
      <c r="F13" s="268"/>
      <c r="G13" s="268"/>
      <c r="H13" s="268"/>
      <c r="I13" s="268"/>
      <c r="J13" s="268"/>
      <c r="K13" s="266"/>
    </row>
    <row r="14" spans="2:11" s="1" customFormat="1" ht="12.75" customHeight="1">
      <c r="B14" s="269"/>
      <c r="C14" s="270"/>
      <c r="D14" s="270"/>
      <c r="E14" s="270"/>
      <c r="F14" s="270"/>
      <c r="G14" s="270"/>
      <c r="H14" s="270"/>
      <c r="I14" s="270"/>
      <c r="J14" s="270"/>
      <c r="K14" s="266"/>
    </row>
    <row r="15" spans="2:11" s="1" customFormat="1" ht="15" customHeight="1">
      <c r="B15" s="269"/>
      <c r="C15" s="270"/>
      <c r="D15" s="388" t="s">
        <v>489</v>
      </c>
      <c r="E15" s="388"/>
      <c r="F15" s="388"/>
      <c r="G15" s="388"/>
      <c r="H15" s="388"/>
      <c r="I15" s="388"/>
      <c r="J15" s="388"/>
      <c r="K15" s="266"/>
    </row>
    <row r="16" spans="2:11" s="1" customFormat="1" ht="15" customHeight="1">
      <c r="B16" s="269"/>
      <c r="C16" s="270"/>
      <c r="D16" s="388" t="s">
        <v>490</v>
      </c>
      <c r="E16" s="388"/>
      <c r="F16" s="388"/>
      <c r="G16" s="388"/>
      <c r="H16" s="388"/>
      <c r="I16" s="388"/>
      <c r="J16" s="388"/>
      <c r="K16" s="266"/>
    </row>
    <row r="17" spans="2:11" s="1" customFormat="1" ht="15" customHeight="1">
      <c r="B17" s="269"/>
      <c r="C17" s="270"/>
      <c r="D17" s="388" t="s">
        <v>491</v>
      </c>
      <c r="E17" s="388"/>
      <c r="F17" s="388"/>
      <c r="G17" s="388"/>
      <c r="H17" s="388"/>
      <c r="I17" s="388"/>
      <c r="J17" s="388"/>
      <c r="K17" s="266"/>
    </row>
    <row r="18" spans="2:11" s="1" customFormat="1" ht="15" customHeight="1">
      <c r="B18" s="269"/>
      <c r="C18" s="270"/>
      <c r="D18" s="270"/>
      <c r="E18" s="272" t="s">
        <v>76</v>
      </c>
      <c r="F18" s="388" t="s">
        <v>492</v>
      </c>
      <c r="G18" s="388"/>
      <c r="H18" s="388"/>
      <c r="I18" s="388"/>
      <c r="J18" s="388"/>
      <c r="K18" s="266"/>
    </row>
    <row r="19" spans="2:11" s="1" customFormat="1" ht="15" customHeight="1">
      <c r="B19" s="269"/>
      <c r="C19" s="270"/>
      <c r="D19" s="270"/>
      <c r="E19" s="272" t="s">
        <v>493</v>
      </c>
      <c r="F19" s="388" t="s">
        <v>494</v>
      </c>
      <c r="G19" s="388"/>
      <c r="H19" s="388"/>
      <c r="I19" s="388"/>
      <c r="J19" s="388"/>
      <c r="K19" s="266"/>
    </row>
    <row r="20" spans="2:11" s="1" customFormat="1" ht="15" customHeight="1">
      <c r="B20" s="269"/>
      <c r="C20" s="270"/>
      <c r="D20" s="270"/>
      <c r="E20" s="272" t="s">
        <v>495</v>
      </c>
      <c r="F20" s="388" t="s">
        <v>496</v>
      </c>
      <c r="G20" s="388"/>
      <c r="H20" s="388"/>
      <c r="I20" s="388"/>
      <c r="J20" s="388"/>
      <c r="K20" s="266"/>
    </row>
    <row r="21" spans="2:11" s="1" customFormat="1" ht="15" customHeight="1">
      <c r="B21" s="269"/>
      <c r="C21" s="270"/>
      <c r="D21" s="270"/>
      <c r="E21" s="272" t="s">
        <v>497</v>
      </c>
      <c r="F21" s="388" t="s">
        <v>498</v>
      </c>
      <c r="G21" s="388"/>
      <c r="H21" s="388"/>
      <c r="I21" s="388"/>
      <c r="J21" s="388"/>
      <c r="K21" s="266"/>
    </row>
    <row r="22" spans="2:11" s="1" customFormat="1" ht="15" customHeight="1">
      <c r="B22" s="269"/>
      <c r="C22" s="270"/>
      <c r="D22" s="270"/>
      <c r="E22" s="272" t="s">
        <v>499</v>
      </c>
      <c r="F22" s="388" t="s">
        <v>500</v>
      </c>
      <c r="G22" s="388"/>
      <c r="H22" s="388"/>
      <c r="I22" s="388"/>
      <c r="J22" s="388"/>
      <c r="K22" s="266"/>
    </row>
    <row r="23" spans="2:11" s="1" customFormat="1" ht="15" customHeight="1">
      <c r="B23" s="269"/>
      <c r="C23" s="270"/>
      <c r="D23" s="270"/>
      <c r="E23" s="272" t="s">
        <v>501</v>
      </c>
      <c r="F23" s="388" t="s">
        <v>502</v>
      </c>
      <c r="G23" s="388"/>
      <c r="H23" s="388"/>
      <c r="I23" s="388"/>
      <c r="J23" s="388"/>
      <c r="K23" s="266"/>
    </row>
    <row r="24" spans="2:11" s="1" customFormat="1" ht="12.75" customHeight="1">
      <c r="B24" s="269"/>
      <c r="C24" s="270"/>
      <c r="D24" s="270"/>
      <c r="E24" s="270"/>
      <c r="F24" s="270"/>
      <c r="G24" s="270"/>
      <c r="H24" s="270"/>
      <c r="I24" s="270"/>
      <c r="J24" s="270"/>
      <c r="K24" s="266"/>
    </row>
    <row r="25" spans="2:11" s="1" customFormat="1" ht="24.6" customHeight="1">
      <c r="B25" s="269"/>
      <c r="C25" s="388" t="s">
        <v>503</v>
      </c>
      <c r="D25" s="388"/>
      <c r="E25" s="388"/>
      <c r="F25" s="388"/>
      <c r="G25" s="388"/>
      <c r="H25" s="388"/>
      <c r="I25" s="388"/>
      <c r="J25" s="388"/>
      <c r="K25" s="266"/>
    </row>
    <row r="26" spans="2:11" s="1" customFormat="1" ht="15" customHeight="1">
      <c r="B26" s="269"/>
      <c r="C26" s="388" t="s">
        <v>504</v>
      </c>
      <c r="D26" s="388"/>
      <c r="E26" s="388"/>
      <c r="F26" s="388"/>
      <c r="G26" s="388"/>
      <c r="H26" s="388"/>
      <c r="I26" s="388"/>
      <c r="J26" s="388"/>
      <c r="K26" s="266"/>
    </row>
    <row r="27" spans="2:11" s="1" customFormat="1" ht="15" customHeight="1">
      <c r="B27" s="269"/>
      <c r="C27" s="268"/>
      <c r="D27" s="388" t="s">
        <v>505</v>
      </c>
      <c r="E27" s="388"/>
      <c r="F27" s="388"/>
      <c r="G27" s="388"/>
      <c r="H27" s="388"/>
      <c r="I27" s="388"/>
      <c r="J27" s="388"/>
      <c r="K27" s="266"/>
    </row>
    <row r="28" spans="2:11" s="1" customFormat="1" ht="15" customHeight="1">
      <c r="B28" s="269"/>
      <c r="C28" s="270"/>
      <c r="D28" s="388" t="s">
        <v>506</v>
      </c>
      <c r="E28" s="388"/>
      <c r="F28" s="388"/>
      <c r="G28" s="388"/>
      <c r="H28" s="388"/>
      <c r="I28" s="388"/>
      <c r="J28" s="388"/>
      <c r="K28" s="266"/>
    </row>
    <row r="29" spans="2:11" s="1" customFormat="1" ht="12.75" customHeight="1">
      <c r="B29" s="269"/>
      <c r="C29" s="270"/>
      <c r="D29" s="270"/>
      <c r="E29" s="270"/>
      <c r="F29" s="270"/>
      <c r="G29" s="270"/>
      <c r="H29" s="270"/>
      <c r="I29" s="270"/>
      <c r="J29" s="270"/>
      <c r="K29" s="266"/>
    </row>
    <row r="30" spans="2:11" s="1" customFormat="1" ht="15" customHeight="1">
      <c r="B30" s="269"/>
      <c r="C30" s="270"/>
      <c r="D30" s="388" t="s">
        <v>507</v>
      </c>
      <c r="E30" s="388"/>
      <c r="F30" s="388"/>
      <c r="G30" s="388"/>
      <c r="H30" s="388"/>
      <c r="I30" s="388"/>
      <c r="J30" s="388"/>
      <c r="K30" s="266"/>
    </row>
    <row r="31" spans="2:11" s="1" customFormat="1" ht="15" customHeight="1">
      <c r="B31" s="269"/>
      <c r="C31" s="270"/>
      <c r="D31" s="388" t="s">
        <v>508</v>
      </c>
      <c r="E31" s="388"/>
      <c r="F31" s="388"/>
      <c r="G31" s="388"/>
      <c r="H31" s="388"/>
      <c r="I31" s="388"/>
      <c r="J31" s="388"/>
      <c r="K31" s="266"/>
    </row>
    <row r="32" spans="2:11" s="1" customFormat="1" ht="12.75" customHeight="1">
      <c r="B32" s="269"/>
      <c r="C32" s="270"/>
      <c r="D32" s="270"/>
      <c r="E32" s="270"/>
      <c r="F32" s="270"/>
      <c r="G32" s="270"/>
      <c r="H32" s="270"/>
      <c r="I32" s="270"/>
      <c r="J32" s="270"/>
      <c r="K32" s="266"/>
    </row>
    <row r="33" spans="2:11" s="1" customFormat="1" ht="15" customHeight="1">
      <c r="B33" s="269"/>
      <c r="C33" s="270"/>
      <c r="D33" s="388" t="s">
        <v>509</v>
      </c>
      <c r="E33" s="388"/>
      <c r="F33" s="388"/>
      <c r="G33" s="388"/>
      <c r="H33" s="388"/>
      <c r="I33" s="388"/>
      <c r="J33" s="388"/>
      <c r="K33" s="266"/>
    </row>
    <row r="34" spans="2:11" s="1" customFormat="1" ht="15" customHeight="1">
      <c r="B34" s="269"/>
      <c r="C34" s="270"/>
      <c r="D34" s="388" t="s">
        <v>510</v>
      </c>
      <c r="E34" s="388"/>
      <c r="F34" s="388"/>
      <c r="G34" s="388"/>
      <c r="H34" s="388"/>
      <c r="I34" s="388"/>
      <c r="J34" s="388"/>
      <c r="K34" s="266"/>
    </row>
    <row r="35" spans="2:11" s="1" customFormat="1" ht="15" customHeight="1">
      <c r="B35" s="269"/>
      <c r="C35" s="270"/>
      <c r="D35" s="388" t="s">
        <v>511</v>
      </c>
      <c r="E35" s="388"/>
      <c r="F35" s="388"/>
      <c r="G35" s="388"/>
      <c r="H35" s="388"/>
      <c r="I35" s="388"/>
      <c r="J35" s="388"/>
      <c r="K35" s="266"/>
    </row>
    <row r="36" spans="2:11" s="1" customFormat="1" ht="15" customHeight="1">
      <c r="B36" s="269"/>
      <c r="C36" s="270"/>
      <c r="D36" s="268"/>
      <c r="E36" s="271" t="s">
        <v>99</v>
      </c>
      <c r="F36" s="268"/>
      <c r="G36" s="388" t="s">
        <v>512</v>
      </c>
      <c r="H36" s="388"/>
      <c r="I36" s="388"/>
      <c r="J36" s="388"/>
      <c r="K36" s="266"/>
    </row>
    <row r="37" spans="2:11" s="1" customFormat="1" ht="30.75" customHeight="1">
      <c r="B37" s="269"/>
      <c r="C37" s="270"/>
      <c r="D37" s="268"/>
      <c r="E37" s="271" t="s">
        <v>513</v>
      </c>
      <c r="F37" s="268"/>
      <c r="G37" s="388" t="s">
        <v>514</v>
      </c>
      <c r="H37" s="388"/>
      <c r="I37" s="388"/>
      <c r="J37" s="388"/>
      <c r="K37" s="266"/>
    </row>
    <row r="38" spans="2:11" s="1" customFormat="1" ht="15" customHeight="1">
      <c r="B38" s="269"/>
      <c r="C38" s="270"/>
      <c r="D38" s="268"/>
      <c r="E38" s="271" t="s">
        <v>53</v>
      </c>
      <c r="F38" s="268"/>
      <c r="G38" s="388" t="s">
        <v>515</v>
      </c>
      <c r="H38" s="388"/>
      <c r="I38" s="388"/>
      <c r="J38" s="388"/>
      <c r="K38" s="266"/>
    </row>
    <row r="39" spans="2:11" s="1" customFormat="1" ht="15" customHeight="1">
      <c r="B39" s="269"/>
      <c r="C39" s="270"/>
      <c r="D39" s="268"/>
      <c r="E39" s="271" t="s">
        <v>54</v>
      </c>
      <c r="F39" s="268"/>
      <c r="G39" s="388" t="s">
        <v>516</v>
      </c>
      <c r="H39" s="388"/>
      <c r="I39" s="388"/>
      <c r="J39" s="388"/>
      <c r="K39" s="266"/>
    </row>
    <row r="40" spans="2:11" s="1" customFormat="1" ht="15" customHeight="1">
      <c r="B40" s="269"/>
      <c r="C40" s="270"/>
      <c r="D40" s="268"/>
      <c r="E40" s="271" t="s">
        <v>100</v>
      </c>
      <c r="F40" s="268"/>
      <c r="G40" s="388" t="s">
        <v>517</v>
      </c>
      <c r="H40" s="388"/>
      <c r="I40" s="388"/>
      <c r="J40" s="388"/>
      <c r="K40" s="266"/>
    </row>
    <row r="41" spans="2:11" s="1" customFormat="1" ht="15" customHeight="1">
      <c r="B41" s="269"/>
      <c r="C41" s="270"/>
      <c r="D41" s="268"/>
      <c r="E41" s="271" t="s">
        <v>101</v>
      </c>
      <c r="F41" s="268"/>
      <c r="G41" s="388" t="s">
        <v>518</v>
      </c>
      <c r="H41" s="388"/>
      <c r="I41" s="388"/>
      <c r="J41" s="388"/>
      <c r="K41" s="266"/>
    </row>
    <row r="42" spans="2:11" s="1" customFormat="1" ht="15" customHeight="1">
      <c r="B42" s="269"/>
      <c r="C42" s="270"/>
      <c r="D42" s="268"/>
      <c r="E42" s="271" t="s">
        <v>519</v>
      </c>
      <c r="F42" s="268"/>
      <c r="G42" s="388" t="s">
        <v>520</v>
      </c>
      <c r="H42" s="388"/>
      <c r="I42" s="388"/>
      <c r="J42" s="388"/>
      <c r="K42" s="266"/>
    </row>
    <row r="43" spans="2:11" s="1" customFormat="1" ht="15" customHeight="1">
      <c r="B43" s="269"/>
      <c r="C43" s="270"/>
      <c r="D43" s="268"/>
      <c r="E43" s="271"/>
      <c r="F43" s="268"/>
      <c r="G43" s="388" t="s">
        <v>521</v>
      </c>
      <c r="H43" s="388"/>
      <c r="I43" s="388"/>
      <c r="J43" s="388"/>
      <c r="K43" s="266"/>
    </row>
    <row r="44" spans="2:11" s="1" customFormat="1" ht="15" customHeight="1">
      <c r="B44" s="269"/>
      <c r="C44" s="270"/>
      <c r="D44" s="268"/>
      <c r="E44" s="271" t="s">
        <v>522</v>
      </c>
      <c r="F44" s="268"/>
      <c r="G44" s="388" t="s">
        <v>523</v>
      </c>
      <c r="H44" s="388"/>
      <c r="I44" s="388"/>
      <c r="J44" s="388"/>
      <c r="K44" s="266"/>
    </row>
    <row r="45" spans="2:11" s="1" customFormat="1" ht="15" customHeight="1">
      <c r="B45" s="269"/>
      <c r="C45" s="270"/>
      <c r="D45" s="268"/>
      <c r="E45" s="271" t="s">
        <v>103</v>
      </c>
      <c r="F45" s="268"/>
      <c r="G45" s="388" t="s">
        <v>524</v>
      </c>
      <c r="H45" s="388"/>
      <c r="I45" s="388"/>
      <c r="J45" s="388"/>
      <c r="K45" s="266"/>
    </row>
    <row r="46" spans="2:11" s="1" customFormat="1" ht="12.75" customHeight="1">
      <c r="B46" s="269"/>
      <c r="C46" s="270"/>
      <c r="D46" s="268"/>
      <c r="E46" s="268"/>
      <c r="F46" s="268"/>
      <c r="G46" s="268"/>
      <c r="H46" s="268"/>
      <c r="I46" s="268"/>
      <c r="J46" s="268"/>
      <c r="K46" s="266"/>
    </row>
    <row r="47" spans="2:11" s="1" customFormat="1" ht="15" customHeight="1">
      <c r="B47" s="269"/>
      <c r="C47" s="270"/>
      <c r="D47" s="388" t="s">
        <v>525</v>
      </c>
      <c r="E47" s="388"/>
      <c r="F47" s="388"/>
      <c r="G47" s="388"/>
      <c r="H47" s="388"/>
      <c r="I47" s="388"/>
      <c r="J47" s="388"/>
      <c r="K47" s="266"/>
    </row>
    <row r="48" spans="2:11" s="1" customFormat="1" ht="15" customHeight="1">
      <c r="B48" s="269"/>
      <c r="C48" s="270"/>
      <c r="D48" s="270"/>
      <c r="E48" s="388" t="s">
        <v>526</v>
      </c>
      <c r="F48" s="388"/>
      <c r="G48" s="388"/>
      <c r="H48" s="388"/>
      <c r="I48" s="388"/>
      <c r="J48" s="388"/>
      <c r="K48" s="266"/>
    </row>
    <row r="49" spans="2:11" s="1" customFormat="1" ht="15" customHeight="1">
      <c r="B49" s="269"/>
      <c r="C49" s="270"/>
      <c r="D49" s="270"/>
      <c r="E49" s="388" t="s">
        <v>527</v>
      </c>
      <c r="F49" s="388"/>
      <c r="G49" s="388"/>
      <c r="H49" s="388"/>
      <c r="I49" s="388"/>
      <c r="J49" s="388"/>
      <c r="K49" s="266"/>
    </row>
    <row r="50" spans="2:11" s="1" customFormat="1" ht="15" customHeight="1">
      <c r="B50" s="269"/>
      <c r="C50" s="270"/>
      <c r="D50" s="270"/>
      <c r="E50" s="388" t="s">
        <v>528</v>
      </c>
      <c r="F50" s="388"/>
      <c r="G50" s="388"/>
      <c r="H50" s="388"/>
      <c r="I50" s="388"/>
      <c r="J50" s="388"/>
      <c r="K50" s="266"/>
    </row>
    <row r="51" spans="2:11" s="1" customFormat="1" ht="15" customHeight="1">
      <c r="B51" s="269"/>
      <c r="C51" s="270"/>
      <c r="D51" s="388" t="s">
        <v>529</v>
      </c>
      <c r="E51" s="388"/>
      <c r="F51" s="388"/>
      <c r="G51" s="388"/>
      <c r="H51" s="388"/>
      <c r="I51" s="388"/>
      <c r="J51" s="388"/>
      <c r="K51" s="266"/>
    </row>
    <row r="52" spans="2:11" s="1" customFormat="1" ht="25.5" customHeight="1">
      <c r="B52" s="265"/>
      <c r="C52" s="389" t="s">
        <v>530</v>
      </c>
      <c r="D52" s="389"/>
      <c r="E52" s="389"/>
      <c r="F52" s="389"/>
      <c r="G52" s="389"/>
      <c r="H52" s="389"/>
      <c r="I52" s="389"/>
      <c r="J52" s="389"/>
      <c r="K52" s="266"/>
    </row>
    <row r="53" spans="2:11" s="1" customFormat="1" ht="5.25" customHeight="1">
      <c r="B53" s="265"/>
      <c r="C53" s="267"/>
      <c r="D53" s="267"/>
      <c r="E53" s="267"/>
      <c r="F53" s="267"/>
      <c r="G53" s="267"/>
      <c r="H53" s="267"/>
      <c r="I53" s="267"/>
      <c r="J53" s="267"/>
      <c r="K53" s="266"/>
    </row>
    <row r="54" spans="2:11" s="1" customFormat="1" ht="15" customHeight="1">
      <c r="B54" s="265"/>
      <c r="C54" s="388" t="s">
        <v>531</v>
      </c>
      <c r="D54" s="388"/>
      <c r="E54" s="388"/>
      <c r="F54" s="388"/>
      <c r="G54" s="388"/>
      <c r="H54" s="388"/>
      <c r="I54" s="388"/>
      <c r="J54" s="388"/>
      <c r="K54" s="266"/>
    </row>
    <row r="55" spans="2:11" s="1" customFormat="1" ht="15" customHeight="1">
      <c r="B55" s="265"/>
      <c r="C55" s="388" t="s">
        <v>532</v>
      </c>
      <c r="D55" s="388"/>
      <c r="E55" s="388"/>
      <c r="F55" s="388"/>
      <c r="G55" s="388"/>
      <c r="H55" s="388"/>
      <c r="I55" s="388"/>
      <c r="J55" s="388"/>
      <c r="K55" s="266"/>
    </row>
    <row r="56" spans="2:11" s="1" customFormat="1" ht="12.75" customHeight="1">
      <c r="B56" s="265"/>
      <c r="C56" s="268"/>
      <c r="D56" s="268"/>
      <c r="E56" s="268"/>
      <c r="F56" s="268"/>
      <c r="G56" s="268"/>
      <c r="H56" s="268"/>
      <c r="I56" s="268"/>
      <c r="J56" s="268"/>
      <c r="K56" s="266"/>
    </row>
    <row r="57" spans="2:11" s="1" customFormat="1" ht="15" customHeight="1">
      <c r="B57" s="265"/>
      <c r="C57" s="388" t="s">
        <v>533</v>
      </c>
      <c r="D57" s="388"/>
      <c r="E57" s="388"/>
      <c r="F57" s="388"/>
      <c r="G57" s="388"/>
      <c r="H57" s="388"/>
      <c r="I57" s="388"/>
      <c r="J57" s="388"/>
      <c r="K57" s="266"/>
    </row>
    <row r="58" spans="2:11" s="1" customFormat="1" ht="15" customHeight="1">
      <c r="B58" s="265"/>
      <c r="C58" s="270"/>
      <c r="D58" s="388" t="s">
        <v>534</v>
      </c>
      <c r="E58" s="388"/>
      <c r="F58" s="388"/>
      <c r="G58" s="388"/>
      <c r="H58" s="388"/>
      <c r="I58" s="388"/>
      <c r="J58" s="388"/>
      <c r="K58" s="266"/>
    </row>
    <row r="59" spans="2:11" s="1" customFormat="1" ht="15" customHeight="1">
      <c r="B59" s="265"/>
      <c r="C59" s="270"/>
      <c r="D59" s="388" t="s">
        <v>535</v>
      </c>
      <c r="E59" s="388"/>
      <c r="F59" s="388"/>
      <c r="G59" s="388"/>
      <c r="H59" s="388"/>
      <c r="I59" s="388"/>
      <c r="J59" s="388"/>
      <c r="K59" s="266"/>
    </row>
    <row r="60" spans="2:11" s="1" customFormat="1" ht="15" customHeight="1">
      <c r="B60" s="265"/>
      <c r="C60" s="270"/>
      <c r="D60" s="388" t="s">
        <v>536</v>
      </c>
      <c r="E60" s="388"/>
      <c r="F60" s="388"/>
      <c r="G60" s="388"/>
      <c r="H60" s="388"/>
      <c r="I60" s="388"/>
      <c r="J60" s="388"/>
      <c r="K60" s="266"/>
    </row>
    <row r="61" spans="2:11" s="1" customFormat="1" ht="15" customHeight="1">
      <c r="B61" s="265"/>
      <c r="C61" s="270"/>
      <c r="D61" s="388" t="s">
        <v>537</v>
      </c>
      <c r="E61" s="388"/>
      <c r="F61" s="388"/>
      <c r="G61" s="388"/>
      <c r="H61" s="388"/>
      <c r="I61" s="388"/>
      <c r="J61" s="388"/>
      <c r="K61" s="266"/>
    </row>
    <row r="62" spans="2:11" s="1" customFormat="1" ht="15" customHeight="1">
      <c r="B62" s="265"/>
      <c r="C62" s="270"/>
      <c r="D62" s="390" t="s">
        <v>538</v>
      </c>
      <c r="E62" s="390"/>
      <c r="F62" s="390"/>
      <c r="G62" s="390"/>
      <c r="H62" s="390"/>
      <c r="I62" s="390"/>
      <c r="J62" s="390"/>
      <c r="K62" s="266"/>
    </row>
    <row r="63" spans="2:11" s="1" customFormat="1" ht="15" customHeight="1">
      <c r="B63" s="265"/>
      <c r="C63" s="270"/>
      <c r="D63" s="388" t="s">
        <v>539</v>
      </c>
      <c r="E63" s="388"/>
      <c r="F63" s="388"/>
      <c r="G63" s="388"/>
      <c r="H63" s="388"/>
      <c r="I63" s="388"/>
      <c r="J63" s="388"/>
      <c r="K63" s="266"/>
    </row>
    <row r="64" spans="2:11" s="1" customFormat="1" ht="12.75" customHeight="1">
      <c r="B64" s="265"/>
      <c r="C64" s="270"/>
      <c r="D64" s="270"/>
      <c r="E64" s="273"/>
      <c r="F64" s="270"/>
      <c r="G64" s="270"/>
      <c r="H64" s="270"/>
      <c r="I64" s="270"/>
      <c r="J64" s="270"/>
      <c r="K64" s="266"/>
    </row>
    <row r="65" spans="2:11" s="1" customFormat="1" ht="15" customHeight="1">
      <c r="B65" s="265"/>
      <c r="C65" s="270"/>
      <c r="D65" s="388" t="s">
        <v>540</v>
      </c>
      <c r="E65" s="388"/>
      <c r="F65" s="388"/>
      <c r="G65" s="388"/>
      <c r="H65" s="388"/>
      <c r="I65" s="388"/>
      <c r="J65" s="388"/>
      <c r="K65" s="266"/>
    </row>
    <row r="66" spans="2:11" s="1" customFormat="1" ht="15" customHeight="1">
      <c r="B66" s="265"/>
      <c r="C66" s="270"/>
      <c r="D66" s="390" t="s">
        <v>541</v>
      </c>
      <c r="E66" s="390"/>
      <c r="F66" s="390"/>
      <c r="G66" s="390"/>
      <c r="H66" s="390"/>
      <c r="I66" s="390"/>
      <c r="J66" s="390"/>
      <c r="K66" s="266"/>
    </row>
    <row r="67" spans="2:11" s="1" customFormat="1" ht="15" customHeight="1">
      <c r="B67" s="265"/>
      <c r="C67" s="270"/>
      <c r="D67" s="388" t="s">
        <v>542</v>
      </c>
      <c r="E67" s="388"/>
      <c r="F67" s="388"/>
      <c r="G67" s="388"/>
      <c r="H67" s="388"/>
      <c r="I67" s="388"/>
      <c r="J67" s="388"/>
      <c r="K67" s="266"/>
    </row>
    <row r="68" spans="2:11" s="1" customFormat="1" ht="15" customHeight="1">
      <c r="B68" s="265"/>
      <c r="C68" s="270"/>
      <c r="D68" s="388" t="s">
        <v>543</v>
      </c>
      <c r="E68" s="388"/>
      <c r="F68" s="388"/>
      <c r="G68" s="388"/>
      <c r="H68" s="388"/>
      <c r="I68" s="388"/>
      <c r="J68" s="388"/>
      <c r="K68" s="266"/>
    </row>
    <row r="69" spans="2:11" s="1" customFormat="1" ht="15" customHeight="1">
      <c r="B69" s="265"/>
      <c r="C69" s="270"/>
      <c r="D69" s="388" t="s">
        <v>544</v>
      </c>
      <c r="E69" s="388"/>
      <c r="F69" s="388"/>
      <c r="G69" s="388"/>
      <c r="H69" s="388"/>
      <c r="I69" s="388"/>
      <c r="J69" s="388"/>
      <c r="K69" s="266"/>
    </row>
    <row r="70" spans="2:11" s="1" customFormat="1" ht="15" customHeight="1">
      <c r="B70" s="265"/>
      <c r="C70" s="270"/>
      <c r="D70" s="388" t="s">
        <v>545</v>
      </c>
      <c r="E70" s="388"/>
      <c r="F70" s="388"/>
      <c r="G70" s="388"/>
      <c r="H70" s="388"/>
      <c r="I70" s="388"/>
      <c r="J70" s="388"/>
      <c r="K70" s="266"/>
    </row>
    <row r="71" spans="2:11" s="1" customFormat="1" ht="12.75" customHeight="1">
      <c r="B71" s="274"/>
      <c r="C71" s="275"/>
      <c r="D71" s="275"/>
      <c r="E71" s="275"/>
      <c r="F71" s="275"/>
      <c r="G71" s="275"/>
      <c r="H71" s="275"/>
      <c r="I71" s="275"/>
      <c r="J71" s="275"/>
      <c r="K71" s="276"/>
    </row>
    <row r="72" spans="2:11" s="1" customFormat="1" ht="18.75" customHeight="1">
      <c r="B72" s="277"/>
      <c r="C72" s="277"/>
      <c r="D72" s="277"/>
      <c r="E72" s="277"/>
      <c r="F72" s="277"/>
      <c r="G72" s="277"/>
      <c r="H72" s="277"/>
      <c r="I72" s="277"/>
      <c r="J72" s="277"/>
      <c r="K72" s="278"/>
    </row>
    <row r="73" spans="2:11" s="1" customFormat="1" ht="18.75" customHeight="1">
      <c r="B73" s="278"/>
      <c r="C73" s="278"/>
      <c r="D73" s="278"/>
      <c r="E73" s="278"/>
      <c r="F73" s="278"/>
      <c r="G73" s="278"/>
      <c r="H73" s="278"/>
      <c r="I73" s="278"/>
      <c r="J73" s="278"/>
      <c r="K73" s="278"/>
    </row>
    <row r="74" spans="2:11" s="1" customFormat="1" ht="7.5" customHeight="1">
      <c r="B74" s="279"/>
      <c r="C74" s="280"/>
      <c r="D74" s="280"/>
      <c r="E74" s="280"/>
      <c r="F74" s="280"/>
      <c r="G74" s="280"/>
      <c r="H74" s="280"/>
      <c r="I74" s="280"/>
      <c r="J74" s="280"/>
      <c r="K74" s="281"/>
    </row>
    <row r="75" spans="2:11" s="1" customFormat="1" ht="45" customHeight="1">
      <c r="B75" s="282"/>
      <c r="C75" s="383" t="s">
        <v>546</v>
      </c>
      <c r="D75" s="383"/>
      <c r="E75" s="383"/>
      <c r="F75" s="383"/>
      <c r="G75" s="383"/>
      <c r="H75" s="383"/>
      <c r="I75" s="383"/>
      <c r="J75" s="383"/>
      <c r="K75" s="283"/>
    </row>
    <row r="76" spans="2:11" s="1" customFormat="1" ht="17.25" customHeight="1">
      <c r="B76" s="282"/>
      <c r="C76" s="284" t="s">
        <v>547</v>
      </c>
      <c r="D76" s="284"/>
      <c r="E76" s="284"/>
      <c r="F76" s="284" t="s">
        <v>548</v>
      </c>
      <c r="G76" s="285"/>
      <c r="H76" s="284" t="s">
        <v>54</v>
      </c>
      <c r="I76" s="284" t="s">
        <v>57</v>
      </c>
      <c r="J76" s="284" t="s">
        <v>549</v>
      </c>
      <c r="K76" s="283"/>
    </row>
    <row r="77" spans="2:11" s="1" customFormat="1" ht="17.25" customHeight="1">
      <c r="B77" s="282"/>
      <c r="C77" s="286" t="s">
        <v>550</v>
      </c>
      <c r="D77" s="286"/>
      <c r="E77" s="286"/>
      <c r="F77" s="287" t="s">
        <v>551</v>
      </c>
      <c r="G77" s="288"/>
      <c r="H77" s="286"/>
      <c r="I77" s="286"/>
      <c r="J77" s="286" t="s">
        <v>552</v>
      </c>
      <c r="K77" s="283"/>
    </row>
    <row r="78" spans="2:11" s="1" customFormat="1" ht="5.25" customHeight="1">
      <c r="B78" s="282"/>
      <c r="C78" s="289"/>
      <c r="D78" s="289"/>
      <c r="E78" s="289"/>
      <c r="F78" s="289"/>
      <c r="G78" s="290"/>
      <c r="H78" s="289"/>
      <c r="I78" s="289"/>
      <c r="J78" s="289"/>
      <c r="K78" s="283"/>
    </row>
    <row r="79" spans="2:11" s="1" customFormat="1" ht="15" customHeight="1">
      <c r="B79" s="282"/>
      <c r="C79" s="271" t="s">
        <v>53</v>
      </c>
      <c r="D79" s="289"/>
      <c r="E79" s="289"/>
      <c r="F79" s="291" t="s">
        <v>553</v>
      </c>
      <c r="G79" s="290"/>
      <c r="H79" s="271" t="s">
        <v>554</v>
      </c>
      <c r="I79" s="271" t="s">
        <v>555</v>
      </c>
      <c r="J79" s="271">
        <v>20</v>
      </c>
      <c r="K79" s="283"/>
    </row>
    <row r="80" spans="2:11" s="1" customFormat="1" ht="15" customHeight="1">
      <c r="B80" s="282"/>
      <c r="C80" s="271" t="s">
        <v>556</v>
      </c>
      <c r="D80" s="271"/>
      <c r="E80" s="271"/>
      <c r="F80" s="291" t="s">
        <v>553</v>
      </c>
      <c r="G80" s="290"/>
      <c r="H80" s="271" t="s">
        <v>557</v>
      </c>
      <c r="I80" s="271" t="s">
        <v>555</v>
      </c>
      <c r="J80" s="271">
        <v>120</v>
      </c>
      <c r="K80" s="283"/>
    </row>
    <row r="81" spans="2:11" s="1" customFormat="1" ht="15" customHeight="1">
      <c r="B81" s="292"/>
      <c r="C81" s="271" t="s">
        <v>558</v>
      </c>
      <c r="D81" s="271"/>
      <c r="E81" s="271"/>
      <c r="F81" s="291" t="s">
        <v>559</v>
      </c>
      <c r="G81" s="290"/>
      <c r="H81" s="271" t="s">
        <v>560</v>
      </c>
      <c r="I81" s="271" t="s">
        <v>555</v>
      </c>
      <c r="J81" s="271">
        <v>50</v>
      </c>
      <c r="K81" s="283"/>
    </row>
    <row r="82" spans="2:11" s="1" customFormat="1" ht="15" customHeight="1">
      <c r="B82" s="292"/>
      <c r="C82" s="271" t="s">
        <v>561</v>
      </c>
      <c r="D82" s="271"/>
      <c r="E82" s="271"/>
      <c r="F82" s="291" t="s">
        <v>553</v>
      </c>
      <c r="G82" s="290"/>
      <c r="H82" s="271" t="s">
        <v>562</v>
      </c>
      <c r="I82" s="271" t="s">
        <v>563</v>
      </c>
      <c r="J82" s="271"/>
      <c r="K82" s="283"/>
    </row>
    <row r="83" spans="2:11" s="1" customFormat="1" ht="15" customHeight="1">
      <c r="B83" s="292"/>
      <c r="C83" s="293" t="s">
        <v>564</v>
      </c>
      <c r="D83" s="293"/>
      <c r="E83" s="293"/>
      <c r="F83" s="294" t="s">
        <v>559</v>
      </c>
      <c r="G83" s="293"/>
      <c r="H83" s="293" t="s">
        <v>565</v>
      </c>
      <c r="I83" s="293" t="s">
        <v>555</v>
      </c>
      <c r="J83" s="293">
        <v>15</v>
      </c>
      <c r="K83" s="283"/>
    </row>
    <row r="84" spans="2:11" s="1" customFormat="1" ht="15" customHeight="1">
      <c r="B84" s="292"/>
      <c r="C84" s="293" t="s">
        <v>566</v>
      </c>
      <c r="D84" s="293"/>
      <c r="E84" s="293"/>
      <c r="F84" s="294" t="s">
        <v>559</v>
      </c>
      <c r="G84" s="293"/>
      <c r="H84" s="293" t="s">
        <v>567</v>
      </c>
      <c r="I84" s="293" t="s">
        <v>555</v>
      </c>
      <c r="J84" s="293">
        <v>15</v>
      </c>
      <c r="K84" s="283"/>
    </row>
    <row r="85" spans="2:11" s="1" customFormat="1" ht="15" customHeight="1">
      <c r="B85" s="292"/>
      <c r="C85" s="293" t="s">
        <v>568</v>
      </c>
      <c r="D85" s="293"/>
      <c r="E85" s="293"/>
      <c r="F85" s="294" t="s">
        <v>559</v>
      </c>
      <c r="G85" s="293"/>
      <c r="H85" s="293" t="s">
        <v>569</v>
      </c>
      <c r="I85" s="293" t="s">
        <v>555</v>
      </c>
      <c r="J85" s="293">
        <v>20</v>
      </c>
      <c r="K85" s="283"/>
    </row>
    <row r="86" spans="2:11" s="1" customFormat="1" ht="15" customHeight="1">
      <c r="B86" s="292"/>
      <c r="C86" s="293" t="s">
        <v>570</v>
      </c>
      <c r="D86" s="293"/>
      <c r="E86" s="293"/>
      <c r="F86" s="294" t="s">
        <v>559</v>
      </c>
      <c r="G86" s="293"/>
      <c r="H86" s="293" t="s">
        <v>571</v>
      </c>
      <c r="I86" s="293" t="s">
        <v>555</v>
      </c>
      <c r="J86" s="293">
        <v>20</v>
      </c>
      <c r="K86" s="283"/>
    </row>
    <row r="87" spans="2:11" s="1" customFormat="1" ht="15" customHeight="1">
      <c r="B87" s="292"/>
      <c r="C87" s="271" t="s">
        <v>572</v>
      </c>
      <c r="D87" s="271"/>
      <c r="E87" s="271"/>
      <c r="F87" s="291" t="s">
        <v>559</v>
      </c>
      <c r="G87" s="290"/>
      <c r="H87" s="271" t="s">
        <v>573</v>
      </c>
      <c r="I87" s="271" t="s">
        <v>555</v>
      </c>
      <c r="J87" s="271">
        <v>50</v>
      </c>
      <c r="K87" s="283"/>
    </row>
    <row r="88" spans="2:11" s="1" customFormat="1" ht="15" customHeight="1">
      <c r="B88" s="292"/>
      <c r="C88" s="271" t="s">
        <v>574</v>
      </c>
      <c r="D88" s="271"/>
      <c r="E88" s="271"/>
      <c r="F88" s="291" t="s">
        <v>559</v>
      </c>
      <c r="G88" s="290"/>
      <c r="H88" s="271" t="s">
        <v>575</v>
      </c>
      <c r="I88" s="271" t="s">
        <v>555</v>
      </c>
      <c r="J88" s="271">
        <v>20</v>
      </c>
      <c r="K88" s="283"/>
    </row>
    <row r="89" spans="2:11" s="1" customFormat="1" ht="15" customHeight="1">
      <c r="B89" s="292"/>
      <c r="C89" s="271" t="s">
        <v>576</v>
      </c>
      <c r="D89" s="271"/>
      <c r="E89" s="271"/>
      <c r="F89" s="291" t="s">
        <v>559</v>
      </c>
      <c r="G89" s="290"/>
      <c r="H89" s="271" t="s">
        <v>577</v>
      </c>
      <c r="I89" s="271" t="s">
        <v>555</v>
      </c>
      <c r="J89" s="271">
        <v>20</v>
      </c>
      <c r="K89" s="283"/>
    </row>
    <row r="90" spans="2:11" s="1" customFormat="1" ht="15" customHeight="1">
      <c r="B90" s="292"/>
      <c r="C90" s="271" t="s">
        <v>578</v>
      </c>
      <c r="D90" s="271"/>
      <c r="E90" s="271"/>
      <c r="F90" s="291" t="s">
        <v>559</v>
      </c>
      <c r="G90" s="290"/>
      <c r="H90" s="271" t="s">
        <v>579</v>
      </c>
      <c r="I90" s="271" t="s">
        <v>555</v>
      </c>
      <c r="J90" s="271">
        <v>50</v>
      </c>
      <c r="K90" s="283"/>
    </row>
    <row r="91" spans="2:11" s="1" customFormat="1" ht="15" customHeight="1">
      <c r="B91" s="292"/>
      <c r="C91" s="271" t="s">
        <v>580</v>
      </c>
      <c r="D91" s="271"/>
      <c r="E91" s="271"/>
      <c r="F91" s="291" t="s">
        <v>559</v>
      </c>
      <c r="G91" s="290"/>
      <c r="H91" s="271" t="s">
        <v>580</v>
      </c>
      <c r="I91" s="271" t="s">
        <v>555</v>
      </c>
      <c r="J91" s="271">
        <v>50</v>
      </c>
      <c r="K91" s="283"/>
    </row>
    <row r="92" spans="2:11" s="1" customFormat="1" ht="15" customHeight="1">
      <c r="B92" s="292"/>
      <c r="C92" s="271" t="s">
        <v>581</v>
      </c>
      <c r="D92" s="271"/>
      <c r="E92" s="271"/>
      <c r="F92" s="291" t="s">
        <v>559</v>
      </c>
      <c r="G92" s="290"/>
      <c r="H92" s="271" t="s">
        <v>582</v>
      </c>
      <c r="I92" s="271" t="s">
        <v>555</v>
      </c>
      <c r="J92" s="271">
        <v>255</v>
      </c>
      <c r="K92" s="283"/>
    </row>
    <row r="93" spans="2:11" s="1" customFormat="1" ht="15" customHeight="1">
      <c r="B93" s="292"/>
      <c r="C93" s="271" t="s">
        <v>583</v>
      </c>
      <c r="D93" s="271"/>
      <c r="E93" s="271"/>
      <c r="F93" s="291" t="s">
        <v>553</v>
      </c>
      <c r="G93" s="290"/>
      <c r="H93" s="271" t="s">
        <v>584</v>
      </c>
      <c r="I93" s="271" t="s">
        <v>585</v>
      </c>
      <c r="J93" s="271"/>
      <c r="K93" s="283"/>
    </row>
    <row r="94" spans="2:11" s="1" customFormat="1" ht="15" customHeight="1">
      <c r="B94" s="292"/>
      <c r="C94" s="271" t="s">
        <v>586</v>
      </c>
      <c r="D94" s="271"/>
      <c r="E94" s="271"/>
      <c r="F94" s="291" t="s">
        <v>553</v>
      </c>
      <c r="G94" s="290"/>
      <c r="H94" s="271" t="s">
        <v>587</v>
      </c>
      <c r="I94" s="271" t="s">
        <v>588</v>
      </c>
      <c r="J94" s="271"/>
      <c r="K94" s="283"/>
    </row>
    <row r="95" spans="2:11" s="1" customFormat="1" ht="15" customHeight="1">
      <c r="B95" s="292"/>
      <c r="C95" s="271" t="s">
        <v>589</v>
      </c>
      <c r="D95" s="271"/>
      <c r="E95" s="271"/>
      <c r="F95" s="291" t="s">
        <v>553</v>
      </c>
      <c r="G95" s="290"/>
      <c r="H95" s="271" t="s">
        <v>589</v>
      </c>
      <c r="I95" s="271" t="s">
        <v>588</v>
      </c>
      <c r="J95" s="271"/>
      <c r="K95" s="283"/>
    </row>
    <row r="96" spans="2:11" s="1" customFormat="1" ht="15" customHeight="1">
      <c r="B96" s="292"/>
      <c r="C96" s="271" t="s">
        <v>38</v>
      </c>
      <c r="D96" s="271"/>
      <c r="E96" s="271"/>
      <c r="F96" s="291" t="s">
        <v>553</v>
      </c>
      <c r="G96" s="290"/>
      <c r="H96" s="271" t="s">
        <v>590</v>
      </c>
      <c r="I96" s="271" t="s">
        <v>588</v>
      </c>
      <c r="J96" s="271"/>
      <c r="K96" s="283"/>
    </row>
    <row r="97" spans="2:11" s="1" customFormat="1" ht="15" customHeight="1">
      <c r="B97" s="292"/>
      <c r="C97" s="271" t="s">
        <v>48</v>
      </c>
      <c r="D97" s="271"/>
      <c r="E97" s="271"/>
      <c r="F97" s="291" t="s">
        <v>553</v>
      </c>
      <c r="G97" s="290"/>
      <c r="H97" s="271" t="s">
        <v>591</v>
      </c>
      <c r="I97" s="271" t="s">
        <v>588</v>
      </c>
      <c r="J97" s="271"/>
      <c r="K97" s="283"/>
    </row>
    <row r="98" spans="2:11" s="1" customFormat="1" ht="15" customHeight="1">
      <c r="B98" s="295"/>
      <c r="C98" s="296"/>
      <c r="D98" s="296"/>
      <c r="E98" s="296"/>
      <c r="F98" s="296"/>
      <c r="G98" s="296"/>
      <c r="H98" s="296"/>
      <c r="I98" s="296"/>
      <c r="J98" s="296"/>
      <c r="K98" s="297"/>
    </row>
    <row r="99" spans="2:11" s="1" customFormat="1" ht="18.75" customHeight="1">
      <c r="B99" s="298"/>
      <c r="C99" s="299"/>
      <c r="D99" s="299"/>
      <c r="E99" s="299"/>
      <c r="F99" s="299"/>
      <c r="G99" s="299"/>
      <c r="H99" s="299"/>
      <c r="I99" s="299"/>
      <c r="J99" s="299"/>
      <c r="K99" s="298"/>
    </row>
    <row r="100" spans="2:11" s="1" customFormat="1" ht="18.75" customHeight="1">
      <c r="B100" s="278"/>
      <c r="C100" s="278"/>
      <c r="D100" s="278"/>
      <c r="E100" s="278"/>
      <c r="F100" s="278"/>
      <c r="G100" s="278"/>
      <c r="H100" s="278"/>
      <c r="I100" s="278"/>
      <c r="J100" s="278"/>
      <c r="K100" s="278"/>
    </row>
    <row r="101" spans="2:11" s="1" customFormat="1" ht="7.5" customHeight="1">
      <c r="B101" s="279"/>
      <c r="C101" s="280"/>
      <c r="D101" s="280"/>
      <c r="E101" s="280"/>
      <c r="F101" s="280"/>
      <c r="G101" s="280"/>
      <c r="H101" s="280"/>
      <c r="I101" s="280"/>
      <c r="J101" s="280"/>
      <c r="K101" s="281"/>
    </row>
    <row r="102" spans="2:11" s="1" customFormat="1" ht="45" customHeight="1">
      <c r="B102" s="282"/>
      <c r="C102" s="383" t="s">
        <v>592</v>
      </c>
      <c r="D102" s="383"/>
      <c r="E102" s="383"/>
      <c r="F102" s="383"/>
      <c r="G102" s="383"/>
      <c r="H102" s="383"/>
      <c r="I102" s="383"/>
      <c r="J102" s="383"/>
      <c r="K102" s="283"/>
    </row>
    <row r="103" spans="2:11" s="1" customFormat="1" ht="17.25" customHeight="1">
      <c r="B103" s="282"/>
      <c r="C103" s="284" t="s">
        <v>547</v>
      </c>
      <c r="D103" s="284"/>
      <c r="E103" s="284"/>
      <c r="F103" s="284" t="s">
        <v>548</v>
      </c>
      <c r="G103" s="285"/>
      <c r="H103" s="284" t="s">
        <v>54</v>
      </c>
      <c r="I103" s="284" t="s">
        <v>57</v>
      </c>
      <c r="J103" s="284" t="s">
        <v>549</v>
      </c>
      <c r="K103" s="283"/>
    </row>
    <row r="104" spans="2:11" s="1" customFormat="1" ht="17.25" customHeight="1">
      <c r="B104" s="282"/>
      <c r="C104" s="286" t="s">
        <v>550</v>
      </c>
      <c r="D104" s="286"/>
      <c r="E104" s="286"/>
      <c r="F104" s="287" t="s">
        <v>551</v>
      </c>
      <c r="G104" s="288"/>
      <c r="H104" s="286"/>
      <c r="I104" s="286"/>
      <c r="J104" s="286" t="s">
        <v>552</v>
      </c>
      <c r="K104" s="283"/>
    </row>
    <row r="105" spans="2:11" s="1" customFormat="1" ht="5.25" customHeight="1">
      <c r="B105" s="282"/>
      <c r="C105" s="284"/>
      <c r="D105" s="284"/>
      <c r="E105" s="284"/>
      <c r="F105" s="284"/>
      <c r="G105" s="300"/>
      <c r="H105" s="284"/>
      <c r="I105" s="284"/>
      <c r="J105" s="284"/>
      <c r="K105" s="283"/>
    </row>
    <row r="106" spans="2:11" s="1" customFormat="1" ht="15" customHeight="1">
      <c r="B106" s="282"/>
      <c r="C106" s="271" t="s">
        <v>53</v>
      </c>
      <c r="D106" s="289"/>
      <c r="E106" s="289"/>
      <c r="F106" s="291" t="s">
        <v>553</v>
      </c>
      <c r="G106" s="300"/>
      <c r="H106" s="271" t="s">
        <v>593</v>
      </c>
      <c r="I106" s="271" t="s">
        <v>555</v>
      </c>
      <c r="J106" s="271">
        <v>20</v>
      </c>
      <c r="K106" s="283"/>
    </row>
    <row r="107" spans="2:11" s="1" customFormat="1" ht="15" customHeight="1">
      <c r="B107" s="282"/>
      <c r="C107" s="271" t="s">
        <v>556</v>
      </c>
      <c r="D107" s="271"/>
      <c r="E107" s="271"/>
      <c r="F107" s="291" t="s">
        <v>553</v>
      </c>
      <c r="G107" s="271"/>
      <c r="H107" s="271" t="s">
        <v>593</v>
      </c>
      <c r="I107" s="271" t="s">
        <v>555</v>
      </c>
      <c r="J107" s="271">
        <v>120</v>
      </c>
      <c r="K107" s="283"/>
    </row>
    <row r="108" spans="2:11" s="1" customFormat="1" ht="15" customHeight="1">
      <c r="B108" s="292"/>
      <c r="C108" s="271" t="s">
        <v>558</v>
      </c>
      <c r="D108" s="271"/>
      <c r="E108" s="271"/>
      <c r="F108" s="291" t="s">
        <v>559</v>
      </c>
      <c r="G108" s="271"/>
      <c r="H108" s="271" t="s">
        <v>593</v>
      </c>
      <c r="I108" s="271" t="s">
        <v>555</v>
      </c>
      <c r="J108" s="271">
        <v>50</v>
      </c>
      <c r="K108" s="283"/>
    </row>
    <row r="109" spans="2:11" s="1" customFormat="1" ht="15" customHeight="1">
      <c r="B109" s="292"/>
      <c r="C109" s="271" t="s">
        <v>561</v>
      </c>
      <c r="D109" s="271"/>
      <c r="E109" s="271"/>
      <c r="F109" s="291" t="s">
        <v>553</v>
      </c>
      <c r="G109" s="271"/>
      <c r="H109" s="271" t="s">
        <v>593</v>
      </c>
      <c r="I109" s="271" t="s">
        <v>563</v>
      </c>
      <c r="J109" s="271"/>
      <c r="K109" s="283"/>
    </row>
    <row r="110" spans="2:11" s="1" customFormat="1" ht="15" customHeight="1">
      <c r="B110" s="292"/>
      <c r="C110" s="271" t="s">
        <v>572</v>
      </c>
      <c r="D110" s="271"/>
      <c r="E110" s="271"/>
      <c r="F110" s="291" t="s">
        <v>559</v>
      </c>
      <c r="G110" s="271"/>
      <c r="H110" s="271" t="s">
        <v>593</v>
      </c>
      <c r="I110" s="271" t="s">
        <v>555</v>
      </c>
      <c r="J110" s="271">
        <v>50</v>
      </c>
      <c r="K110" s="283"/>
    </row>
    <row r="111" spans="2:11" s="1" customFormat="1" ht="15" customHeight="1">
      <c r="B111" s="292"/>
      <c r="C111" s="271" t="s">
        <v>580</v>
      </c>
      <c r="D111" s="271"/>
      <c r="E111" s="271"/>
      <c r="F111" s="291" t="s">
        <v>559</v>
      </c>
      <c r="G111" s="271"/>
      <c r="H111" s="271" t="s">
        <v>593</v>
      </c>
      <c r="I111" s="271" t="s">
        <v>555</v>
      </c>
      <c r="J111" s="271">
        <v>50</v>
      </c>
      <c r="K111" s="283"/>
    </row>
    <row r="112" spans="2:11" s="1" customFormat="1" ht="15" customHeight="1">
      <c r="B112" s="292"/>
      <c r="C112" s="271" t="s">
        <v>578</v>
      </c>
      <c r="D112" s="271"/>
      <c r="E112" s="271"/>
      <c r="F112" s="291" t="s">
        <v>559</v>
      </c>
      <c r="G112" s="271"/>
      <c r="H112" s="271" t="s">
        <v>593</v>
      </c>
      <c r="I112" s="271" t="s">
        <v>555</v>
      </c>
      <c r="J112" s="271">
        <v>50</v>
      </c>
      <c r="K112" s="283"/>
    </row>
    <row r="113" spans="2:11" s="1" customFormat="1" ht="15" customHeight="1">
      <c r="B113" s="292"/>
      <c r="C113" s="271" t="s">
        <v>53</v>
      </c>
      <c r="D113" s="271"/>
      <c r="E113" s="271"/>
      <c r="F113" s="291" t="s">
        <v>553</v>
      </c>
      <c r="G113" s="271"/>
      <c r="H113" s="271" t="s">
        <v>594</v>
      </c>
      <c r="I113" s="271" t="s">
        <v>555</v>
      </c>
      <c r="J113" s="271">
        <v>20</v>
      </c>
      <c r="K113" s="283"/>
    </row>
    <row r="114" spans="2:11" s="1" customFormat="1" ht="15" customHeight="1">
      <c r="B114" s="292"/>
      <c r="C114" s="271" t="s">
        <v>595</v>
      </c>
      <c r="D114" s="271"/>
      <c r="E114" s="271"/>
      <c r="F114" s="291" t="s">
        <v>553</v>
      </c>
      <c r="G114" s="271"/>
      <c r="H114" s="271" t="s">
        <v>596</v>
      </c>
      <c r="I114" s="271" t="s">
        <v>555</v>
      </c>
      <c r="J114" s="271">
        <v>120</v>
      </c>
      <c r="K114" s="283"/>
    </row>
    <row r="115" spans="2:11" s="1" customFormat="1" ht="15" customHeight="1">
      <c r="B115" s="292"/>
      <c r="C115" s="271" t="s">
        <v>38</v>
      </c>
      <c r="D115" s="271"/>
      <c r="E115" s="271"/>
      <c r="F115" s="291" t="s">
        <v>553</v>
      </c>
      <c r="G115" s="271"/>
      <c r="H115" s="271" t="s">
        <v>597</v>
      </c>
      <c r="I115" s="271" t="s">
        <v>588</v>
      </c>
      <c r="J115" s="271"/>
      <c r="K115" s="283"/>
    </row>
    <row r="116" spans="2:11" s="1" customFormat="1" ht="15" customHeight="1">
      <c r="B116" s="292"/>
      <c r="C116" s="271" t="s">
        <v>48</v>
      </c>
      <c r="D116" s="271"/>
      <c r="E116" s="271"/>
      <c r="F116" s="291" t="s">
        <v>553</v>
      </c>
      <c r="G116" s="271"/>
      <c r="H116" s="271" t="s">
        <v>598</v>
      </c>
      <c r="I116" s="271" t="s">
        <v>588</v>
      </c>
      <c r="J116" s="271"/>
      <c r="K116" s="283"/>
    </row>
    <row r="117" spans="2:11" s="1" customFormat="1" ht="15" customHeight="1">
      <c r="B117" s="292"/>
      <c r="C117" s="271" t="s">
        <v>57</v>
      </c>
      <c r="D117" s="271"/>
      <c r="E117" s="271"/>
      <c r="F117" s="291" t="s">
        <v>553</v>
      </c>
      <c r="G117" s="271"/>
      <c r="H117" s="271" t="s">
        <v>599</v>
      </c>
      <c r="I117" s="271" t="s">
        <v>600</v>
      </c>
      <c r="J117" s="271"/>
      <c r="K117" s="283"/>
    </row>
    <row r="118" spans="2:11" s="1" customFormat="1" ht="15" customHeight="1">
      <c r="B118" s="295"/>
      <c r="C118" s="301"/>
      <c r="D118" s="301"/>
      <c r="E118" s="301"/>
      <c r="F118" s="301"/>
      <c r="G118" s="301"/>
      <c r="H118" s="301"/>
      <c r="I118" s="301"/>
      <c r="J118" s="301"/>
      <c r="K118" s="297"/>
    </row>
    <row r="119" spans="2:11" s="1" customFormat="1" ht="18.75" customHeight="1">
      <c r="B119" s="302"/>
      <c r="C119" s="268"/>
      <c r="D119" s="268"/>
      <c r="E119" s="268"/>
      <c r="F119" s="303"/>
      <c r="G119" s="268"/>
      <c r="H119" s="268"/>
      <c r="I119" s="268"/>
      <c r="J119" s="268"/>
      <c r="K119" s="302"/>
    </row>
    <row r="120" spans="2:11" s="1" customFormat="1" ht="18.75" customHeight="1">
      <c r="B120" s="278"/>
      <c r="C120" s="278"/>
      <c r="D120" s="278"/>
      <c r="E120" s="278"/>
      <c r="F120" s="278"/>
      <c r="G120" s="278"/>
      <c r="H120" s="278"/>
      <c r="I120" s="278"/>
      <c r="J120" s="278"/>
      <c r="K120" s="278"/>
    </row>
    <row r="121" spans="2:11" s="1" customFormat="1" ht="7.5" customHeight="1">
      <c r="B121" s="304"/>
      <c r="C121" s="305"/>
      <c r="D121" s="305"/>
      <c r="E121" s="305"/>
      <c r="F121" s="305"/>
      <c r="G121" s="305"/>
      <c r="H121" s="305"/>
      <c r="I121" s="305"/>
      <c r="J121" s="305"/>
      <c r="K121" s="306"/>
    </row>
    <row r="122" spans="2:11" s="1" customFormat="1" ht="45" customHeight="1">
      <c r="B122" s="307"/>
      <c r="C122" s="384" t="s">
        <v>601</v>
      </c>
      <c r="D122" s="384"/>
      <c r="E122" s="384"/>
      <c r="F122" s="384"/>
      <c r="G122" s="384"/>
      <c r="H122" s="384"/>
      <c r="I122" s="384"/>
      <c r="J122" s="384"/>
      <c r="K122" s="308"/>
    </row>
    <row r="123" spans="2:11" s="1" customFormat="1" ht="17.25" customHeight="1">
      <c r="B123" s="309"/>
      <c r="C123" s="284" t="s">
        <v>547</v>
      </c>
      <c r="D123" s="284"/>
      <c r="E123" s="284"/>
      <c r="F123" s="284" t="s">
        <v>548</v>
      </c>
      <c r="G123" s="285"/>
      <c r="H123" s="284" t="s">
        <v>54</v>
      </c>
      <c r="I123" s="284" t="s">
        <v>57</v>
      </c>
      <c r="J123" s="284" t="s">
        <v>549</v>
      </c>
      <c r="K123" s="310"/>
    </row>
    <row r="124" spans="2:11" s="1" customFormat="1" ht="17.25" customHeight="1">
      <c r="B124" s="309"/>
      <c r="C124" s="286" t="s">
        <v>550</v>
      </c>
      <c r="D124" s="286"/>
      <c r="E124" s="286"/>
      <c r="F124" s="287" t="s">
        <v>551</v>
      </c>
      <c r="G124" s="288"/>
      <c r="H124" s="286"/>
      <c r="I124" s="286"/>
      <c r="J124" s="286" t="s">
        <v>552</v>
      </c>
      <c r="K124" s="310"/>
    </row>
    <row r="125" spans="2:11" s="1" customFormat="1" ht="5.25" customHeight="1">
      <c r="B125" s="311"/>
      <c r="C125" s="289"/>
      <c r="D125" s="289"/>
      <c r="E125" s="289"/>
      <c r="F125" s="289"/>
      <c r="G125" s="271"/>
      <c r="H125" s="289"/>
      <c r="I125" s="289"/>
      <c r="J125" s="289"/>
      <c r="K125" s="312"/>
    </row>
    <row r="126" spans="2:11" s="1" customFormat="1" ht="15" customHeight="1">
      <c r="B126" s="311"/>
      <c r="C126" s="271" t="s">
        <v>556</v>
      </c>
      <c r="D126" s="289"/>
      <c r="E126" s="289"/>
      <c r="F126" s="291" t="s">
        <v>553</v>
      </c>
      <c r="G126" s="271"/>
      <c r="H126" s="271" t="s">
        <v>593</v>
      </c>
      <c r="I126" s="271" t="s">
        <v>555</v>
      </c>
      <c r="J126" s="271">
        <v>120</v>
      </c>
      <c r="K126" s="313"/>
    </row>
    <row r="127" spans="2:11" s="1" customFormat="1" ht="15" customHeight="1">
      <c r="B127" s="311"/>
      <c r="C127" s="271" t="s">
        <v>602</v>
      </c>
      <c r="D127" s="271"/>
      <c r="E127" s="271"/>
      <c r="F127" s="291" t="s">
        <v>553</v>
      </c>
      <c r="G127" s="271"/>
      <c r="H127" s="271" t="s">
        <v>603</v>
      </c>
      <c r="I127" s="271" t="s">
        <v>555</v>
      </c>
      <c r="J127" s="271" t="s">
        <v>604</v>
      </c>
      <c r="K127" s="313"/>
    </row>
    <row r="128" spans="2:11" s="1" customFormat="1" ht="15" customHeight="1">
      <c r="B128" s="311"/>
      <c r="C128" s="271" t="s">
        <v>501</v>
      </c>
      <c r="D128" s="271"/>
      <c r="E128" s="271"/>
      <c r="F128" s="291" t="s">
        <v>553</v>
      </c>
      <c r="G128" s="271"/>
      <c r="H128" s="271" t="s">
        <v>605</v>
      </c>
      <c r="I128" s="271" t="s">
        <v>555</v>
      </c>
      <c r="J128" s="271" t="s">
        <v>604</v>
      </c>
      <c r="K128" s="313"/>
    </row>
    <row r="129" spans="2:11" s="1" customFormat="1" ht="15" customHeight="1">
      <c r="B129" s="311"/>
      <c r="C129" s="271" t="s">
        <v>564</v>
      </c>
      <c r="D129" s="271"/>
      <c r="E129" s="271"/>
      <c r="F129" s="291" t="s">
        <v>559</v>
      </c>
      <c r="G129" s="271"/>
      <c r="H129" s="271" t="s">
        <v>565</v>
      </c>
      <c r="I129" s="271" t="s">
        <v>555</v>
      </c>
      <c r="J129" s="271">
        <v>15</v>
      </c>
      <c r="K129" s="313"/>
    </row>
    <row r="130" spans="2:11" s="1" customFormat="1" ht="15" customHeight="1">
      <c r="B130" s="311"/>
      <c r="C130" s="293" t="s">
        <v>566</v>
      </c>
      <c r="D130" s="293"/>
      <c r="E130" s="293"/>
      <c r="F130" s="294" t="s">
        <v>559</v>
      </c>
      <c r="G130" s="293"/>
      <c r="H130" s="293" t="s">
        <v>567</v>
      </c>
      <c r="I130" s="293" t="s">
        <v>555</v>
      </c>
      <c r="J130" s="293">
        <v>15</v>
      </c>
      <c r="K130" s="313"/>
    </row>
    <row r="131" spans="2:11" s="1" customFormat="1" ht="15" customHeight="1">
      <c r="B131" s="311"/>
      <c r="C131" s="293" t="s">
        <v>568</v>
      </c>
      <c r="D131" s="293"/>
      <c r="E131" s="293"/>
      <c r="F131" s="294" t="s">
        <v>559</v>
      </c>
      <c r="G131" s="293"/>
      <c r="H131" s="293" t="s">
        <v>569</v>
      </c>
      <c r="I131" s="293" t="s">
        <v>555</v>
      </c>
      <c r="J131" s="293">
        <v>20</v>
      </c>
      <c r="K131" s="313"/>
    </row>
    <row r="132" spans="2:11" s="1" customFormat="1" ht="15" customHeight="1">
      <c r="B132" s="311"/>
      <c r="C132" s="293" t="s">
        <v>570</v>
      </c>
      <c r="D132" s="293"/>
      <c r="E132" s="293"/>
      <c r="F132" s="294" t="s">
        <v>559</v>
      </c>
      <c r="G132" s="293"/>
      <c r="H132" s="293" t="s">
        <v>571</v>
      </c>
      <c r="I132" s="293" t="s">
        <v>555</v>
      </c>
      <c r="J132" s="293">
        <v>20</v>
      </c>
      <c r="K132" s="313"/>
    </row>
    <row r="133" spans="2:11" s="1" customFormat="1" ht="15" customHeight="1">
      <c r="B133" s="311"/>
      <c r="C133" s="271" t="s">
        <v>558</v>
      </c>
      <c r="D133" s="271"/>
      <c r="E133" s="271"/>
      <c r="F133" s="291" t="s">
        <v>559</v>
      </c>
      <c r="G133" s="271"/>
      <c r="H133" s="271" t="s">
        <v>593</v>
      </c>
      <c r="I133" s="271" t="s">
        <v>555</v>
      </c>
      <c r="J133" s="271">
        <v>50</v>
      </c>
      <c r="K133" s="313"/>
    </row>
    <row r="134" spans="2:11" s="1" customFormat="1" ht="15" customHeight="1">
      <c r="B134" s="311"/>
      <c r="C134" s="271" t="s">
        <v>572</v>
      </c>
      <c r="D134" s="271"/>
      <c r="E134" s="271"/>
      <c r="F134" s="291" t="s">
        <v>559</v>
      </c>
      <c r="G134" s="271"/>
      <c r="H134" s="271" t="s">
        <v>593</v>
      </c>
      <c r="I134" s="271" t="s">
        <v>555</v>
      </c>
      <c r="J134" s="271">
        <v>50</v>
      </c>
      <c r="K134" s="313"/>
    </row>
    <row r="135" spans="2:11" s="1" customFormat="1" ht="15" customHeight="1">
      <c r="B135" s="311"/>
      <c r="C135" s="271" t="s">
        <v>578</v>
      </c>
      <c r="D135" s="271"/>
      <c r="E135" s="271"/>
      <c r="F135" s="291" t="s">
        <v>559</v>
      </c>
      <c r="G135" s="271"/>
      <c r="H135" s="271" t="s">
        <v>593</v>
      </c>
      <c r="I135" s="271" t="s">
        <v>555</v>
      </c>
      <c r="J135" s="271">
        <v>50</v>
      </c>
      <c r="K135" s="313"/>
    </row>
    <row r="136" spans="2:11" s="1" customFormat="1" ht="15" customHeight="1">
      <c r="B136" s="311"/>
      <c r="C136" s="271" t="s">
        <v>580</v>
      </c>
      <c r="D136" s="271"/>
      <c r="E136" s="271"/>
      <c r="F136" s="291" t="s">
        <v>559</v>
      </c>
      <c r="G136" s="271"/>
      <c r="H136" s="271" t="s">
        <v>593</v>
      </c>
      <c r="I136" s="271" t="s">
        <v>555</v>
      </c>
      <c r="J136" s="271">
        <v>50</v>
      </c>
      <c r="K136" s="313"/>
    </row>
    <row r="137" spans="2:11" s="1" customFormat="1" ht="15" customHeight="1">
      <c r="B137" s="311"/>
      <c r="C137" s="271" t="s">
        <v>581</v>
      </c>
      <c r="D137" s="271"/>
      <c r="E137" s="271"/>
      <c r="F137" s="291" t="s">
        <v>559</v>
      </c>
      <c r="G137" s="271"/>
      <c r="H137" s="271" t="s">
        <v>606</v>
      </c>
      <c r="I137" s="271" t="s">
        <v>555</v>
      </c>
      <c r="J137" s="271">
        <v>255</v>
      </c>
      <c r="K137" s="313"/>
    </row>
    <row r="138" spans="2:11" s="1" customFormat="1" ht="15" customHeight="1">
      <c r="B138" s="311"/>
      <c r="C138" s="271" t="s">
        <v>583</v>
      </c>
      <c r="D138" s="271"/>
      <c r="E138" s="271"/>
      <c r="F138" s="291" t="s">
        <v>553</v>
      </c>
      <c r="G138" s="271"/>
      <c r="H138" s="271" t="s">
        <v>607</v>
      </c>
      <c r="I138" s="271" t="s">
        <v>585</v>
      </c>
      <c r="J138" s="271"/>
      <c r="K138" s="313"/>
    </row>
    <row r="139" spans="2:11" s="1" customFormat="1" ht="15" customHeight="1">
      <c r="B139" s="311"/>
      <c r="C139" s="271" t="s">
        <v>586</v>
      </c>
      <c r="D139" s="271"/>
      <c r="E139" s="271"/>
      <c r="F139" s="291" t="s">
        <v>553</v>
      </c>
      <c r="G139" s="271"/>
      <c r="H139" s="271" t="s">
        <v>608</v>
      </c>
      <c r="I139" s="271" t="s">
        <v>588</v>
      </c>
      <c r="J139" s="271"/>
      <c r="K139" s="313"/>
    </row>
    <row r="140" spans="2:11" s="1" customFormat="1" ht="15" customHeight="1">
      <c r="B140" s="311"/>
      <c r="C140" s="271" t="s">
        <v>589</v>
      </c>
      <c r="D140" s="271"/>
      <c r="E140" s="271"/>
      <c r="F140" s="291" t="s">
        <v>553</v>
      </c>
      <c r="G140" s="271"/>
      <c r="H140" s="271" t="s">
        <v>589</v>
      </c>
      <c r="I140" s="271" t="s">
        <v>588</v>
      </c>
      <c r="J140" s="271"/>
      <c r="K140" s="313"/>
    </row>
    <row r="141" spans="2:11" s="1" customFormat="1" ht="15" customHeight="1">
      <c r="B141" s="311"/>
      <c r="C141" s="271" t="s">
        <v>38</v>
      </c>
      <c r="D141" s="271"/>
      <c r="E141" s="271"/>
      <c r="F141" s="291" t="s">
        <v>553</v>
      </c>
      <c r="G141" s="271"/>
      <c r="H141" s="271" t="s">
        <v>609</v>
      </c>
      <c r="I141" s="271" t="s">
        <v>588</v>
      </c>
      <c r="J141" s="271"/>
      <c r="K141" s="313"/>
    </row>
    <row r="142" spans="2:11" s="1" customFormat="1" ht="15" customHeight="1">
      <c r="B142" s="311"/>
      <c r="C142" s="271" t="s">
        <v>610</v>
      </c>
      <c r="D142" s="271"/>
      <c r="E142" s="271"/>
      <c r="F142" s="291" t="s">
        <v>553</v>
      </c>
      <c r="G142" s="271"/>
      <c r="H142" s="271" t="s">
        <v>611</v>
      </c>
      <c r="I142" s="271" t="s">
        <v>588</v>
      </c>
      <c r="J142" s="271"/>
      <c r="K142" s="313"/>
    </row>
    <row r="143" spans="2:11" s="1" customFormat="1" ht="15" customHeight="1">
      <c r="B143" s="314"/>
      <c r="C143" s="315"/>
      <c r="D143" s="315"/>
      <c r="E143" s="315"/>
      <c r="F143" s="315"/>
      <c r="G143" s="315"/>
      <c r="H143" s="315"/>
      <c r="I143" s="315"/>
      <c r="J143" s="315"/>
      <c r="K143" s="316"/>
    </row>
    <row r="144" spans="2:11" s="1" customFormat="1" ht="18.75" customHeight="1">
      <c r="B144" s="268"/>
      <c r="C144" s="268"/>
      <c r="D144" s="268"/>
      <c r="E144" s="268"/>
      <c r="F144" s="303"/>
      <c r="G144" s="268"/>
      <c r="H144" s="268"/>
      <c r="I144" s="268"/>
      <c r="J144" s="268"/>
      <c r="K144" s="268"/>
    </row>
    <row r="145" spans="2:11" s="1" customFormat="1" ht="18.75" customHeight="1">
      <c r="B145" s="278"/>
      <c r="C145" s="278"/>
      <c r="D145" s="278"/>
      <c r="E145" s="278"/>
      <c r="F145" s="278"/>
      <c r="G145" s="278"/>
      <c r="H145" s="278"/>
      <c r="I145" s="278"/>
      <c r="J145" s="278"/>
      <c r="K145" s="278"/>
    </row>
    <row r="146" spans="2:11" s="1" customFormat="1" ht="7.5" customHeight="1">
      <c r="B146" s="279"/>
      <c r="C146" s="280"/>
      <c r="D146" s="280"/>
      <c r="E146" s="280"/>
      <c r="F146" s="280"/>
      <c r="G146" s="280"/>
      <c r="H146" s="280"/>
      <c r="I146" s="280"/>
      <c r="J146" s="280"/>
      <c r="K146" s="281"/>
    </row>
    <row r="147" spans="2:11" s="1" customFormat="1" ht="45" customHeight="1">
      <c r="B147" s="282"/>
      <c r="C147" s="383" t="s">
        <v>612</v>
      </c>
      <c r="D147" s="383"/>
      <c r="E147" s="383"/>
      <c r="F147" s="383"/>
      <c r="G147" s="383"/>
      <c r="H147" s="383"/>
      <c r="I147" s="383"/>
      <c r="J147" s="383"/>
      <c r="K147" s="283"/>
    </row>
    <row r="148" spans="2:11" s="1" customFormat="1" ht="17.25" customHeight="1">
      <c r="B148" s="282"/>
      <c r="C148" s="284" t="s">
        <v>547</v>
      </c>
      <c r="D148" s="284"/>
      <c r="E148" s="284"/>
      <c r="F148" s="284" t="s">
        <v>548</v>
      </c>
      <c r="G148" s="285"/>
      <c r="H148" s="284" t="s">
        <v>54</v>
      </c>
      <c r="I148" s="284" t="s">
        <v>57</v>
      </c>
      <c r="J148" s="284" t="s">
        <v>549</v>
      </c>
      <c r="K148" s="283"/>
    </row>
    <row r="149" spans="2:11" s="1" customFormat="1" ht="17.25" customHeight="1">
      <c r="B149" s="282"/>
      <c r="C149" s="286" t="s">
        <v>550</v>
      </c>
      <c r="D149" s="286"/>
      <c r="E149" s="286"/>
      <c r="F149" s="287" t="s">
        <v>551</v>
      </c>
      <c r="G149" s="288"/>
      <c r="H149" s="286"/>
      <c r="I149" s="286"/>
      <c r="J149" s="286" t="s">
        <v>552</v>
      </c>
      <c r="K149" s="283"/>
    </row>
    <row r="150" spans="2:11" s="1" customFormat="1" ht="5.25" customHeight="1">
      <c r="B150" s="292"/>
      <c r="C150" s="289"/>
      <c r="D150" s="289"/>
      <c r="E150" s="289"/>
      <c r="F150" s="289"/>
      <c r="G150" s="290"/>
      <c r="H150" s="289"/>
      <c r="I150" s="289"/>
      <c r="J150" s="289"/>
      <c r="K150" s="313"/>
    </row>
    <row r="151" spans="2:11" s="1" customFormat="1" ht="15" customHeight="1">
      <c r="B151" s="292"/>
      <c r="C151" s="317" t="s">
        <v>556</v>
      </c>
      <c r="D151" s="271"/>
      <c r="E151" s="271"/>
      <c r="F151" s="318" t="s">
        <v>553</v>
      </c>
      <c r="G151" s="271"/>
      <c r="H151" s="317" t="s">
        <v>593</v>
      </c>
      <c r="I151" s="317" t="s">
        <v>555</v>
      </c>
      <c r="J151" s="317">
        <v>120</v>
      </c>
      <c r="K151" s="313"/>
    </row>
    <row r="152" spans="2:11" s="1" customFormat="1" ht="15" customHeight="1">
      <c r="B152" s="292"/>
      <c r="C152" s="317" t="s">
        <v>602</v>
      </c>
      <c r="D152" s="271"/>
      <c r="E152" s="271"/>
      <c r="F152" s="318" t="s">
        <v>553</v>
      </c>
      <c r="G152" s="271"/>
      <c r="H152" s="317" t="s">
        <v>613</v>
      </c>
      <c r="I152" s="317" t="s">
        <v>555</v>
      </c>
      <c r="J152" s="317" t="s">
        <v>604</v>
      </c>
      <c r="K152" s="313"/>
    </row>
    <row r="153" spans="2:11" s="1" customFormat="1" ht="15" customHeight="1">
      <c r="B153" s="292"/>
      <c r="C153" s="317" t="s">
        <v>501</v>
      </c>
      <c r="D153" s="271"/>
      <c r="E153" s="271"/>
      <c r="F153" s="318" t="s">
        <v>553</v>
      </c>
      <c r="G153" s="271"/>
      <c r="H153" s="317" t="s">
        <v>614</v>
      </c>
      <c r="I153" s="317" t="s">
        <v>555</v>
      </c>
      <c r="J153" s="317" t="s">
        <v>604</v>
      </c>
      <c r="K153" s="313"/>
    </row>
    <row r="154" spans="2:11" s="1" customFormat="1" ht="15" customHeight="1">
      <c r="B154" s="292"/>
      <c r="C154" s="317" t="s">
        <v>558</v>
      </c>
      <c r="D154" s="271"/>
      <c r="E154" s="271"/>
      <c r="F154" s="318" t="s">
        <v>559</v>
      </c>
      <c r="G154" s="271"/>
      <c r="H154" s="317" t="s">
        <v>593</v>
      </c>
      <c r="I154" s="317" t="s">
        <v>555</v>
      </c>
      <c r="J154" s="317">
        <v>50</v>
      </c>
      <c r="K154" s="313"/>
    </row>
    <row r="155" spans="2:11" s="1" customFormat="1" ht="15" customHeight="1">
      <c r="B155" s="292"/>
      <c r="C155" s="317" t="s">
        <v>561</v>
      </c>
      <c r="D155" s="271"/>
      <c r="E155" s="271"/>
      <c r="F155" s="318" t="s">
        <v>553</v>
      </c>
      <c r="G155" s="271"/>
      <c r="H155" s="317" t="s">
        <v>593</v>
      </c>
      <c r="I155" s="317" t="s">
        <v>563</v>
      </c>
      <c r="J155" s="317"/>
      <c r="K155" s="313"/>
    </row>
    <row r="156" spans="2:11" s="1" customFormat="1" ht="15" customHeight="1">
      <c r="B156" s="292"/>
      <c r="C156" s="317" t="s">
        <v>572</v>
      </c>
      <c r="D156" s="271"/>
      <c r="E156" s="271"/>
      <c r="F156" s="318" t="s">
        <v>559</v>
      </c>
      <c r="G156" s="271"/>
      <c r="H156" s="317" t="s">
        <v>593</v>
      </c>
      <c r="I156" s="317" t="s">
        <v>555</v>
      </c>
      <c r="J156" s="317">
        <v>50</v>
      </c>
      <c r="K156" s="313"/>
    </row>
    <row r="157" spans="2:11" s="1" customFormat="1" ht="15" customHeight="1">
      <c r="B157" s="292"/>
      <c r="C157" s="317" t="s">
        <v>580</v>
      </c>
      <c r="D157" s="271"/>
      <c r="E157" s="271"/>
      <c r="F157" s="318" t="s">
        <v>559</v>
      </c>
      <c r="G157" s="271"/>
      <c r="H157" s="317" t="s">
        <v>593</v>
      </c>
      <c r="I157" s="317" t="s">
        <v>555</v>
      </c>
      <c r="J157" s="317">
        <v>50</v>
      </c>
      <c r="K157" s="313"/>
    </row>
    <row r="158" spans="2:11" s="1" customFormat="1" ht="15" customHeight="1">
      <c r="B158" s="292"/>
      <c r="C158" s="317" t="s">
        <v>578</v>
      </c>
      <c r="D158" s="271"/>
      <c r="E158" s="271"/>
      <c r="F158" s="318" t="s">
        <v>559</v>
      </c>
      <c r="G158" s="271"/>
      <c r="H158" s="317" t="s">
        <v>593</v>
      </c>
      <c r="I158" s="317" t="s">
        <v>555</v>
      </c>
      <c r="J158" s="317">
        <v>50</v>
      </c>
      <c r="K158" s="313"/>
    </row>
    <row r="159" spans="2:11" s="1" customFormat="1" ht="15" customHeight="1">
      <c r="B159" s="292"/>
      <c r="C159" s="317" t="s">
        <v>81</v>
      </c>
      <c r="D159" s="271"/>
      <c r="E159" s="271"/>
      <c r="F159" s="318" t="s">
        <v>553</v>
      </c>
      <c r="G159" s="271"/>
      <c r="H159" s="317" t="s">
        <v>615</v>
      </c>
      <c r="I159" s="317" t="s">
        <v>555</v>
      </c>
      <c r="J159" s="317" t="s">
        <v>616</v>
      </c>
      <c r="K159" s="313"/>
    </row>
    <row r="160" spans="2:11" s="1" customFormat="1" ht="15" customHeight="1">
      <c r="B160" s="292"/>
      <c r="C160" s="317" t="s">
        <v>617</v>
      </c>
      <c r="D160" s="271"/>
      <c r="E160" s="271"/>
      <c r="F160" s="318" t="s">
        <v>553</v>
      </c>
      <c r="G160" s="271"/>
      <c r="H160" s="317" t="s">
        <v>618</v>
      </c>
      <c r="I160" s="317" t="s">
        <v>588</v>
      </c>
      <c r="J160" s="317"/>
      <c r="K160" s="313"/>
    </row>
    <row r="161" spans="2:11" s="1" customFormat="1" ht="15" customHeight="1">
      <c r="B161" s="319"/>
      <c r="C161" s="301"/>
      <c r="D161" s="301"/>
      <c r="E161" s="301"/>
      <c r="F161" s="301"/>
      <c r="G161" s="301"/>
      <c r="H161" s="301"/>
      <c r="I161" s="301"/>
      <c r="J161" s="301"/>
      <c r="K161" s="320"/>
    </row>
    <row r="162" spans="2:11" s="1" customFormat="1" ht="18.75" customHeight="1">
      <c r="B162" s="268"/>
      <c r="C162" s="271"/>
      <c r="D162" s="271"/>
      <c r="E162" s="271"/>
      <c r="F162" s="291"/>
      <c r="G162" s="271"/>
      <c r="H162" s="271"/>
      <c r="I162" s="271"/>
      <c r="J162" s="271"/>
      <c r="K162" s="268"/>
    </row>
    <row r="163" spans="2:11" s="1" customFormat="1" ht="18.75" customHeight="1">
      <c r="B163" s="278"/>
      <c r="C163" s="278"/>
      <c r="D163" s="278"/>
      <c r="E163" s="278"/>
      <c r="F163" s="278"/>
      <c r="G163" s="278"/>
      <c r="H163" s="278"/>
      <c r="I163" s="278"/>
      <c r="J163" s="278"/>
      <c r="K163" s="278"/>
    </row>
    <row r="164" spans="2:11" s="1" customFormat="1" ht="7.5" customHeight="1">
      <c r="B164" s="260"/>
      <c r="C164" s="261"/>
      <c r="D164" s="261"/>
      <c r="E164" s="261"/>
      <c r="F164" s="261"/>
      <c r="G164" s="261"/>
      <c r="H164" s="261"/>
      <c r="I164" s="261"/>
      <c r="J164" s="261"/>
      <c r="K164" s="262"/>
    </row>
    <row r="165" spans="2:11" s="1" customFormat="1" ht="45" customHeight="1">
      <c r="B165" s="263"/>
      <c r="C165" s="384" t="s">
        <v>619</v>
      </c>
      <c r="D165" s="384"/>
      <c r="E165" s="384"/>
      <c r="F165" s="384"/>
      <c r="G165" s="384"/>
      <c r="H165" s="384"/>
      <c r="I165" s="384"/>
      <c r="J165" s="384"/>
      <c r="K165" s="264"/>
    </row>
    <row r="166" spans="2:11" s="1" customFormat="1" ht="17.25" customHeight="1">
      <c r="B166" s="263"/>
      <c r="C166" s="284" t="s">
        <v>547</v>
      </c>
      <c r="D166" s="284"/>
      <c r="E166" s="284"/>
      <c r="F166" s="284" t="s">
        <v>548</v>
      </c>
      <c r="G166" s="321"/>
      <c r="H166" s="322" t="s">
        <v>54</v>
      </c>
      <c r="I166" s="322" t="s">
        <v>57</v>
      </c>
      <c r="J166" s="284" t="s">
        <v>549</v>
      </c>
      <c r="K166" s="264"/>
    </row>
    <row r="167" spans="2:11" s="1" customFormat="1" ht="17.25" customHeight="1">
      <c r="B167" s="265"/>
      <c r="C167" s="286" t="s">
        <v>550</v>
      </c>
      <c r="D167" s="286"/>
      <c r="E167" s="286"/>
      <c r="F167" s="287" t="s">
        <v>551</v>
      </c>
      <c r="G167" s="323"/>
      <c r="H167" s="324"/>
      <c r="I167" s="324"/>
      <c r="J167" s="286" t="s">
        <v>552</v>
      </c>
      <c r="K167" s="266"/>
    </row>
    <row r="168" spans="2:11" s="1" customFormat="1" ht="5.25" customHeight="1">
      <c r="B168" s="292"/>
      <c r="C168" s="289"/>
      <c r="D168" s="289"/>
      <c r="E168" s="289"/>
      <c r="F168" s="289"/>
      <c r="G168" s="290"/>
      <c r="H168" s="289"/>
      <c r="I168" s="289"/>
      <c r="J168" s="289"/>
      <c r="K168" s="313"/>
    </row>
    <row r="169" spans="2:11" s="1" customFormat="1" ht="15" customHeight="1">
      <c r="B169" s="292"/>
      <c r="C169" s="271" t="s">
        <v>556</v>
      </c>
      <c r="D169" s="271"/>
      <c r="E169" s="271"/>
      <c r="F169" s="291" t="s">
        <v>553</v>
      </c>
      <c r="G169" s="271"/>
      <c r="H169" s="271" t="s">
        <v>593</v>
      </c>
      <c r="I169" s="271" t="s">
        <v>555</v>
      </c>
      <c r="J169" s="271">
        <v>120</v>
      </c>
      <c r="K169" s="313"/>
    </row>
    <row r="170" spans="2:11" s="1" customFormat="1" ht="15" customHeight="1">
      <c r="B170" s="292"/>
      <c r="C170" s="271" t="s">
        <v>602</v>
      </c>
      <c r="D170" s="271"/>
      <c r="E170" s="271"/>
      <c r="F170" s="291" t="s">
        <v>553</v>
      </c>
      <c r="G170" s="271"/>
      <c r="H170" s="271" t="s">
        <v>603</v>
      </c>
      <c r="I170" s="271" t="s">
        <v>555</v>
      </c>
      <c r="J170" s="271" t="s">
        <v>604</v>
      </c>
      <c r="K170" s="313"/>
    </row>
    <row r="171" spans="2:11" s="1" customFormat="1" ht="15" customHeight="1">
      <c r="B171" s="292"/>
      <c r="C171" s="271" t="s">
        <v>501</v>
      </c>
      <c r="D171" s="271"/>
      <c r="E171" s="271"/>
      <c r="F171" s="291" t="s">
        <v>553</v>
      </c>
      <c r="G171" s="271"/>
      <c r="H171" s="271" t="s">
        <v>620</v>
      </c>
      <c r="I171" s="271" t="s">
        <v>555</v>
      </c>
      <c r="J171" s="271" t="s">
        <v>604</v>
      </c>
      <c r="K171" s="313"/>
    </row>
    <row r="172" spans="2:11" s="1" customFormat="1" ht="15" customHeight="1">
      <c r="B172" s="292"/>
      <c r="C172" s="271" t="s">
        <v>558</v>
      </c>
      <c r="D172" s="271"/>
      <c r="E172" s="271"/>
      <c r="F172" s="291" t="s">
        <v>559</v>
      </c>
      <c r="G172" s="271"/>
      <c r="H172" s="271" t="s">
        <v>620</v>
      </c>
      <c r="I172" s="271" t="s">
        <v>555</v>
      </c>
      <c r="J172" s="271">
        <v>50</v>
      </c>
      <c r="K172" s="313"/>
    </row>
    <row r="173" spans="2:11" s="1" customFormat="1" ht="15" customHeight="1">
      <c r="B173" s="292"/>
      <c r="C173" s="271" t="s">
        <v>561</v>
      </c>
      <c r="D173" s="271"/>
      <c r="E173" s="271"/>
      <c r="F173" s="291" t="s">
        <v>553</v>
      </c>
      <c r="G173" s="271"/>
      <c r="H173" s="271" t="s">
        <v>620</v>
      </c>
      <c r="I173" s="271" t="s">
        <v>563</v>
      </c>
      <c r="J173" s="271"/>
      <c r="K173" s="313"/>
    </row>
    <row r="174" spans="2:11" s="1" customFormat="1" ht="15" customHeight="1">
      <c r="B174" s="292"/>
      <c r="C174" s="271" t="s">
        <v>572</v>
      </c>
      <c r="D174" s="271"/>
      <c r="E174" s="271"/>
      <c r="F174" s="291" t="s">
        <v>559</v>
      </c>
      <c r="G174" s="271"/>
      <c r="H174" s="271" t="s">
        <v>620</v>
      </c>
      <c r="I174" s="271" t="s">
        <v>555</v>
      </c>
      <c r="J174" s="271">
        <v>50</v>
      </c>
      <c r="K174" s="313"/>
    </row>
    <row r="175" spans="2:11" s="1" customFormat="1" ht="15" customHeight="1">
      <c r="B175" s="292"/>
      <c r="C175" s="271" t="s">
        <v>580</v>
      </c>
      <c r="D175" s="271"/>
      <c r="E175" s="271"/>
      <c r="F175" s="291" t="s">
        <v>559</v>
      </c>
      <c r="G175" s="271"/>
      <c r="H175" s="271" t="s">
        <v>620</v>
      </c>
      <c r="I175" s="271" t="s">
        <v>555</v>
      </c>
      <c r="J175" s="271">
        <v>50</v>
      </c>
      <c r="K175" s="313"/>
    </row>
    <row r="176" spans="2:11" s="1" customFormat="1" ht="15" customHeight="1">
      <c r="B176" s="292"/>
      <c r="C176" s="271" t="s">
        <v>578</v>
      </c>
      <c r="D176" s="271"/>
      <c r="E176" s="271"/>
      <c r="F176" s="291" t="s">
        <v>559</v>
      </c>
      <c r="G176" s="271"/>
      <c r="H176" s="271" t="s">
        <v>620</v>
      </c>
      <c r="I176" s="271" t="s">
        <v>555</v>
      </c>
      <c r="J176" s="271">
        <v>50</v>
      </c>
      <c r="K176" s="313"/>
    </row>
    <row r="177" spans="2:11" s="1" customFormat="1" ht="15" customHeight="1">
      <c r="B177" s="292"/>
      <c r="C177" s="271" t="s">
        <v>99</v>
      </c>
      <c r="D177" s="271"/>
      <c r="E177" s="271"/>
      <c r="F177" s="291" t="s">
        <v>553</v>
      </c>
      <c r="G177" s="271"/>
      <c r="H177" s="271" t="s">
        <v>621</v>
      </c>
      <c r="I177" s="271" t="s">
        <v>622</v>
      </c>
      <c r="J177" s="271"/>
      <c r="K177" s="313"/>
    </row>
    <row r="178" spans="2:11" s="1" customFormat="1" ht="15" customHeight="1">
      <c r="B178" s="292"/>
      <c r="C178" s="271" t="s">
        <v>57</v>
      </c>
      <c r="D178" s="271"/>
      <c r="E178" s="271"/>
      <c r="F178" s="291" t="s">
        <v>553</v>
      </c>
      <c r="G178" s="271"/>
      <c r="H178" s="271" t="s">
        <v>623</v>
      </c>
      <c r="I178" s="271" t="s">
        <v>624</v>
      </c>
      <c r="J178" s="271">
        <v>1</v>
      </c>
      <c r="K178" s="313"/>
    </row>
    <row r="179" spans="2:11" s="1" customFormat="1" ht="15" customHeight="1">
      <c r="B179" s="292"/>
      <c r="C179" s="271" t="s">
        <v>53</v>
      </c>
      <c r="D179" s="271"/>
      <c r="E179" s="271"/>
      <c r="F179" s="291" t="s">
        <v>553</v>
      </c>
      <c r="G179" s="271"/>
      <c r="H179" s="271" t="s">
        <v>625</v>
      </c>
      <c r="I179" s="271" t="s">
        <v>555</v>
      </c>
      <c r="J179" s="271">
        <v>20</v>
      </c>
      <c r="K179" s="313"/>
    </row>
    <row r="180" spans="2:11" s="1" customFormat="1" ht="15" customHeight="1">
      <c r="B180" s="292"/>
      <c r="C180" s="271" t="s">
        <v>54</v>
      </c>
      <c r="D180" s="271"/>
      <c r="E180" s="271"/>
      <c r="F180" s="291" t="s">
        <v>553</v>
      </c>
      <c r="G180" s="271"/>
      <c r="H180" s="271" t="s">
        <v>626</v>
      </c>
      <c r="I180" s="271" t="s">
        <v>555</v>
      </c>
      <c r="J180" s="271">
        <v>255</v>
      </c>
      <c r="K180" s="313"/>
    </row>
    <row r="181" spans="2:11" s="1" customFormat="1" ht="15" customHeight="1">
      <c r="B181" s="292"/>
      <c r="C181" s="271" t="s">
        <v>100</v>
      </c>
      <c r="D181" s="271"/>
      <c r="E181" s="271"/>
      <c r="F181" s="291" t="s">
        <v>553</v>
      </c>
      <c r="G181" s="271"/>
      <c r="H181" s="271" t="s">
        <v>517</v>
      </c>
      <c r="I181" s="271" t="s">
        <v>555</v>
      </c>
      <c r="J181" s="271">
        <v>10</v>
      </c>
      <c r="K181" s="313"/>
    </row>
    <row r="182" spans="2:11" s="1" customFormat="1" ht="15" customHeight="1">
      <c r="B182" s="292"/>
      <c r="C182" s="271" t="s">
        <v>101</v>
      </c>
      <c r="D182" s="271"/>
      <c r="E182" s="271"/>
      <c r="F182" s="291" t="s">
        <v>553</v>
      </c>
      <c r="G182" s="271"/>
      <c r="H182" s="271" t="s">
        <v>627</v>
      </c>
      <c r="I182" s="271" t="s">
        <v>588</v>
      </c>
      <c r="J182" s="271"/>
      <c r="K182" s="313"/>
    </row>
    <row r="183" spans="2:11" s="1" customFormat="1" ht="15" customHeight="1">
      <c r="B183" s="292"/>
      <c r="C183" s="271" t="s">
        <v>628</v>
      </c>
      <c r="D183" s="271"/>
      <c r="E183" s="271"/>
      <c r="F183" s="291" t="s">
        <v>553</v>
      </c>
      <c r="G183" s="271"/>
      <c r="H183" s="271" t="s">
        <v>629</v>
      </c>
      <c r="I183" s="271" t="s">
        <v>588</v>
      </c>
      <c r="J183" s="271"/>
      <c r="K183" s="313"/>
    </row>
    <row r="184" spans="2:11" s="1" customFormat="1" ht="15" customHeight="1">
      <c r="B184" s="292"/>
      <c r="C184" s="271" t="s">
        <v>617</v>
      </c>
      <c r="D184" s="271"/>
      <c r="E184" s="271"/>
      <c r="F184" s="291" t="s">
        <v>553</v>
      </c>
      <c r="G184" s="271"/>
      <c r="H184" s="271" t="s">
        <v>630</v>
      </c>
      <c r="I184" s="271" t="s">
        <v>588</v>
      </c>
      <c r="J184" s="271"/>
      <c r="K184" s="313"/>
    </row>
    <row r="185" spans="2:11" s="1" customFormat="1" ht="15" customHeight="1">
      <c r="B185" s="292"/>
      <c r="C185" s="271" t="s">
        <v>103</v>
      </c>
      <c r="D185" s="271"/>
      <c r="E185" s="271"/>
      <c r="F185" s="291" t="s">
        <v>559</v>
      </c>
      <c r="G185" s="271"/>
      <c r="H185" s="271" t="s">
        <v>631</v>
      </c>
      <c r="I185" s="271" t="s">
        <v>555</v>
      </c>
      <c r="J185" s="271">
        <v>50</v>
      </c>
      <c r="K185" s="313"/>
    </row>
    <row r="186" spans="2:11" s="1" customFormat="1" ht="15" customHeight="1">
      <c r="B186" s="292"/>
      <c r="C186" s="271" t="s">
        <v>632</v>
      </c>
      <c r="D186" s="271"/>
      <c r="E186" s="271"/>
      <c r="F186" s="291" t="s">
        <v>559</v>
      </c>
      <c r="G186" s="271"/>
      <c r="H186" s="271" t="s">
        <v>633</v>
      </c>
      <c r="I186" s="271" t="s">
        <v>634</v>
      </c>
      <c r="J186" s="271"/>
      <c r="K186" s="313"/>
    </row>
    <row r="187" spans="2:11" s="1" customFormat="1" ht="15" customHeight="1">
      <c r="B187" s="292"/>
      <c r="C187" s="271" t="s">
        <v>635</v>
      </c>
      <c r="D187" s="271"/>
      <c r="E187" s="271"/>
      <c r="F187" s="291" t="s">
        <v>559</v>
      </c>
      <c r="G187" s="271"/>
      <c r="H187" s="271" t="s">
        <v>636</v>
      </c>
      <c r="I187" s="271" t="s">
        <v>634</v>
      </c>
      <c r="J187" s="271"/>
      <c r="K187" s="313"/>
    </row>
    <row r="188" spans="2:11" s="1" customFormat="1" ht="15" customHeight="1">
      <c r="B188" s="292"/>
      <c r="C188" s="271" t="s">
        <v>637</v>
      </c>
      <c r="D188" s="271"/>
      <c r="E188" s="271"/>
      <c r="F188" s="291" t="s">
        <v>559</v>
      </c>
      <c r="G188" s="271"/>
      <c r="H188" s="271" t="s">
        <v>638</v>
      </c>
      <c r="I188" s="271" t="s">
        <v>634</v>
      </c>
      <c r="J188" s="271"/>
      <c r="K188" s="313"/>
    </row>
    <row r="189" spans="2:11" s="1" customFormat="1" ht="15" customHeight="1">
      <c r="B189" s="292"/>
      <c r="C189" s="325" t="s">
        <v>639</v>
      </c>
      <c r="D189" s="271"/>
      <c r="E189" s="271"/>
      <c r="F189" s="291" t="s">
        <v>559</v>
      </c>
      <c r="G189" s="271"/>
      <c r="H189" s="271" t="s">
        <v>640</v>
      </c>
      <c r="I189" s="271" t="s">
        <v>641</v>
      </c>
      <c r="J189" s="326" t="s">
        <v>642</v>
      </c>
      <c r="K189" s="313"/>
    </row>
    <row r="190" spans="2:11" s="1" customFormat="1" ht="15" customHeight="1">
      <c r="B190" s="292"/>
      <c r="C190" s="277" t="s">
        <v>42</v>
      </c>
      <c r="D190" s="271"/>
      <c r="E190" s="271"/>
      <c r="F190" s="291" t="s">
        <v>553</v>
      </c>
      <c r="G190" s="271"/>
      <c r="H190" s="268" t="s">
        <v>643</v>
      </c>
      <c r="I190" s="271" t="s">
        <v>644</v>
      </c>
      <c r="J190" s="271"/>
      <c r="K190" s="313"/>
    </row>
    <row r="191" spans="2:11" s="1" customFormat="1" ht="15" customHeight="1">
      <c r="B191" s="292"/>
      <c r="C191" s="277" t="s">
        <v>645</v>
      </c>
      <c r="D191" s="271"/>
      <c r="E191" s="271"/>
      <c r="F191" s="291" t="s">
        <v>553</v>
      </c>
      <c r="G191" s="271"/>
      <c r="H191" s="271" t="s">
        <v>646</v>
      </c>
      <c r="I191" s="271" t="s">
        <v>588</v>
      </c>
      <c r="J191" s="271"/>
      <c r="K191" s="313"/>
    </row>
    <row r="192" spans="2:11" s="1" customFormat="1" ht="15" customHeight="1">
      <c r="B192" s="292"/>
      <c r="C192" s="277" t="s">
        <v>647</v>
      </c>
      <c r="D192" s="271"/>
      <c r="E192" s="271"/>
      <c r="F192" s="291" t="s">
        <v>553</v>
      </c>
      <c r="G192" s="271"/>
      <c r="H192" s="271" t="s">
        <v>648</v>
      </c>
      <c r="I192" s="271" t="s">
        <v>588</v>
      </c>
      <c r="J192" s="271"/>
      <c r="K192" s="313"/>
    </row>
    <row r="193" spans="2:11" s="1" customFormat="1" ht="15" customHeight="1">
      <c r="B193" s="292"/>
      <c r="C193" s="277" t="s">
        <v>649</v>
      </c>
      <c r="D193" s="271"/>
      <c r="E193" s="271"/>
      <c r="F193" s="291" t="s">
        <v>559</v>
      </c>
      <c r="G193" s="271"/>
      <c r="H193" s="271" t="s">
        <v>650</v>
      </c>
      <c r="I193" s="271" t="s">
        <v>588</v>
      </c>
      <c r="J193" s="271"/>
      <c r="K193" s="313"/>
    </row>
    <row r="194" spans="2:11" s="1" customFormat="1" ht="15" customHeight="1">
      <c r="B194" s="319"/>
      <c r="C194" s="327"/>
      <c r="D194" s="301"/>
      <c r="E194" s="301"/>
      <c r="F194" s="301"/>
      <c r="G194" s="301"/>
      <c r="H194" s="301"/>
      <c r="I194" s="301"/>
      <c r="J194" s="301"/>
      <c r="K194" s="320"/>
    </row>
    <row r="195" spans="2:11" s="1" customFormat="1" ht="18.75" customHeight="1">
      <c r="B195" s="268"/>
      <c r="C195" s="271"/>
      <c r="D195" s="271"/>
      <c r="E195" s="271"/>
      <c r="F195" s="291"/>
      <c r="G195" s="271"/>
      <c r="H195" s="271"/>
      <c r="I195" s="271"/>
      <c r="J195" s="271"/>
      <c r="K195" s="268"/>
    </row>
    <row r="196" spans="2:11" s="1" customFormat="1" ht="18.75" customHeight="1">
      <c r="B196" s="268"/>
      <c r="C196" s="271"/>
      <c r="D196" s="271"/>
      <c r="E196" s="271"/>
      <c r="F196" s="291"/>
      <c r="G196" s="271"/>
      <c r="H196" s="271"/>
      <c r="I196" s="271"/>
      <c r="J196" s="271"/>
      <c r="K196" s="268"/>
    </row>
    <row r="197" spans="2:11" s="1" customFormat="1" ht="18.75" customHeight="1">
      <c r="B197" s="278"/>
      <c r="C197" s="278"/>
      <c r="D197" s="278"/>
      <c r="E197" s="278"/>
      <c r="F197" s="278"/>
      <c r="G197" s="278"/>
      <c r="H197" s="278"/>
      <c r="I197" s="278"/>
      <c r="J197" s="278"/>
      <c r="K197" s="278"/>
    </row>
    <row r="198" spans="2:11" s="1" customFormat="1" ht="12">
      <c r="B198" s="260"/>
      <c r="C198" s="261"/>
      <c r="D198" s="261"/>
      <c r="E198" s="261"/>
      <c r="F198" s="261"/>
      <c r="G198" s="261"/>
      <c r="H198" s="261"/>
      <c r="I198" s="261"/>
      <c r="J198" s="261"/>
      <c r="K198" s="262"/>
    </row>
    <row r="199" spans="2:11" s="1" customFormat="1" ht="22.2">
      <c r="B199" s="263"/>
      <c r="C199" s="384" t="s">
        <v>651</v>
      </c>
      <c r="D199" s="384"/>
      <c r="E199" s="384"/>
      <c r="F199" s="384"/>
      <c r="G199" s="384"/>
      <c r="H199" s="384"/>
      <c r="I199" s="384"/>
      <c r="J199" s="384"/>
      <c r="K199" s="264"/>
    </row>
    <row r="200" spans="2:11" s="1" customFormat="1" ht="25.5" customHeight="1">
      <c r="B200" s="263"/>
      <c r="C200" s="328" t="s">
        <v>652</v>
      </c>
      <c r="D200" s="328"/>
      <c r="E200" s="328"/>
      <c r="F200" s="328" t="s">
        <v>653</v>
      </c>
      <c r="G200" s="329"/>
      <c r="H200" s="385" t="s">
        <v>654</v>
      </c>
      <c r="I200" s="385"/>
      <c r="J200" s="385"/>
      <c r="K200" s="264"/>
    </row>
    <row r="201" spans="2:11" s="1" customFormat="1" ht="5.25" customHeight="1">
      <c r="B201" s="292"/>
      <c r="C201" s="289"/>
      <c r="D201" s="289"/>
      <c r="E201" s="289"/>
      <c r="F201" s="289"/>
      <c r="G201" s="271"/>
      <c r="H201" s="289"/>
      <c r="I201" s="289"/>
      <c r="J201" s="289"/>
      <c r="K201" s="313"/>
    </row>
    <row r="202" spans="2:11" s="1" customFormat="1" ht="15" customHeight="1">
      <c r="B202" s="292"/>
      <c r="C202" s="271" t="s">
        <v>644</v>
      </c>
      <c r="D202" s="271"/>
      <c r="E202" s="271"/>
      <c r="F202" s="291" t="s">
        <v>43</v>
      </c>
      <c r="G202" s="271"/>
      <c r="H202" s="386" t="s">
        <v>655</v>
      </c>
      <c r="I202" s="386"/>
      <c r="J202" s="386"/>
      <c r="K202" s="313"/>
    </row>
    <row r="203" spans="2:11" s="1" customFormat="1" ht="15" customHeight="1">
      <c r="B203" s="292"/>
      <c r="C203" s="298"/>
      <c r="D203" s="271"/>
      <c r="E203" s="271"/>
      <c r="F203" s="291" t="s">
        <v>44</v>
      </c>
      <c r="G203" s="271"/>
      <c r="H203" s="386" t="s">
        <v>656</v>
      </c>
      <c r="I203" s="386"/>
      <c r="J203" s="386"/>
      <c r="K203" s="313"/>
    </row>
    <row r="204" spans="2:11" s="1" customFormat="1" ht="15" customHeight="1">
      <c r="B204" s="292"/>
      <c r="C204" s="298"/>
      <c r="D204" s="271"/>
      <c r="E204" s="271"/>
      <c r="F204" s="291" t="s">
        <v>47</v>
      </c>
      <c r="G204" s="271"/>
      <c r="H204" s="386" t="s">
        <v>657</v>
      </c>
      <c r="I204" s="386"/>
      <c r="J204" s="386"/>
      <c r="K204" s="313"/>
    </row>
    <row r="205" spans="2:11" s="1" customFormat="1" ht="15" customHeight="1">
      <c r="B205" s="292"/>
      <c r="C205" s="271"/>
      <c r="D205" s="271"/>
      <c r="E205" s="271"/>
      <c r="F205" s="291" t="s">
        <v>45</v>
      </c>
      <c r="G205" s="271"/>
      <c r="H205" s="386" t="s">
        <v>658</v>
      </c>
      <c r="I205" s="386"/>
      <c r="J205" s="386"/>
      <c r="K205" s="313"/>
    </row>
    <row r="206" spans="2:11" s="1" customFormat="1" ht="15" customHeight="1">
      <c r="B206" s="292"/>
      <c r="C206" s="271"/>
      <c r="D206" s="271"/>
      <c r="E206" s="271"/>
      <c r="F206" s="291" t="s">
        <v>46</v>
      </c>
      <c r="G206" s="271"/>
      <c r="H206" s="386" t="s">
        <v>659</v>
      </c>
      <c r="I206" s="386"/>
      <c r="J206" s="386"/>
      <c r="K206" s="313"/>
    </row>
    <row r="207" spans="2:11" s="1" customFormat="1" ht="15" customHeight="1">
      <c r="B207" s="292"/>
      <c r="C207" s="271"/>
      <c r="D207" s="271"/>
      <c r="E207" s="271"/>
      <c r="F207" s="291"/>
      <c r="G207" s="271"/>
      <c r="H207" s="271"/>
      <c r="I207" s="271"/>
      <c r="J207" s="271"/>
      <c r="K207" s="313"/>
    </row>
    <row r="208" spans="2:11" s="1" customFormat="1" ht="15" customHeight="1">
      <c r="B208" s="292"/>
      <c r="C208" s="271" t="s">
        <v>600</v>
      </c>
      <c r="D208" s="271"/>
      <c r="E208" s="271"/>
      <c r="F208" s="291" t="s">
        <v>76</v>
      </c>
      <c r="G208" s="271"/>
      <c r="H208" s="386" t="s">
        <v>660</v>
      </c>
      <c r="I208" s="386"/>
      <c r="J208" s="386"/>
      <c r="K208" s="313"/>
    </row>
    <row r="209" spans="2:11" s="1" customFormat="1" ht="15" customHeight="1">
      <c r="B209" s="292"/>
      <c r="C209" s="298"/>
      <c r="D209" s="271"/>
      <c r="E209" s="271"/>
      <c r="F209" s="291" t="s">
        <v>495</v>
      </c>
      <c r="G209" s="271"/>
      <c r="H209" s="386" t="s">
        <v>496</v>
      </c>
      <c r="I209" s="386"/>
      <c r="J209" s="386"/>
      <c r="K209" s="313"/>
    </row>
    <row r="210" spans="2:11" s="1" customFormat="1" ht="15" customHeight="1">
      <c r="B210" s="292"/>
      <c r="C210" s="271"/>
      <c r="D210" s="271"/>
      <c r="E210" s="271"/>
      <c r="F210" s="291" t="s">
        <v>493</v>
      </c>
      <c r="G210" s="271"/>
      <c r="H210" s="386" t="s">
        <v>661</v>
      </c>
      <c r="I210" s="386"/>
      <c r="J210" s="386"/>
      <c r="K210" s="313"/>
    </row>
    <row r="211" spans="2:11" s="1" customFormat="1" ht="15" customHeight="1">
      <c r="B211" s="330"/>
      <c r="C211" s="298"/>
      <c r="D211" s="298"/>
      <c r="E211" s="298"/>
      <c r="F211" s="291" t="s">
        <v>497</v>
      </c>
      <c r="G211" s="277"/>
      <c r="H211" s="387" t="s">
        <v>498</v>
      </c>
      <c r="I211" s="387"/>
      <c r="J211" s="387"/>
      <c r="K211" s="331"/>
    </row>
    <row r="212" spans="2:11" s="1" customFormat="1" ht="15" customHeight="1">
      <c r="B212" s="330"/>
      <c r="C212" s="298"/>
      <c r="D212" s="298"/>
      <c r="E212" s="298"/>
      <c r="F212" s="291" t="s">
        <v>499</v>
      </c>
      <c r="G212" s="277"/>
      <c r="H212" s="387" t="s">
        <v>662</v>
      </c>
      <c r="I212" s="387"/>
      <c r="J212" s="387"/>
      <c r="K212" s="331"/>
    </row>
    <row r="213" spans="2:11" s="1" customFormat="1" ht="15" customHeight="1">
      <c r="B213" s="330"/>
      <c r="C213" s="298"/>
      <c r="D213" s="298"/>
      <c r="E213" s="298"/>
      <c r="F213" s="332"/>
      <c r="G213" s="277"/>
      <c r="H213" s="333"/>
      <c r="I213" s="333"/>
      <c r="J213" s="333"/>
      <c r="K213" s="331"/>
    </row>
    <row r="214" spans="2:11" s="1" customFormat="1" ht="15" customHeight="1">
      <c r="B214" s="330"/>
      <c r="C214" s="271" t="s">
        <v>624</v>
      </c>
      <c r="D214" s="298"/>
      <c r="E214" s="298"/>
      <c r="F214" s="291">
        <v>1</v>
      </c>
      <c r="G214" s="277"/>
      <c r="H214" s="387" t="s">
        <v>663</v>
      </c>
      <c r="I214" s="387"/>
      <c r="J214" s="387"/>
      <c r="K214" s="331"/>
    </row>
    <row r="215" spans="2:11" s="1" customFormat="1" ht="15" customHeight="1">
      <c r="B215" s="330"/>
      <c r="C215" s="298"/>
      <c r="D215" s="298"/>
      <c r="E215" s="298"/>
      <c r="F215" s="291">
        <v>2</v>
      </c>
      <c r="G215" s="277"/>
      <c r="H215" s="387" t="s">
        <v>664</v>
      </c>
      <c r="I215" s="387"/>
      <c r="J215" s="387"/>
      <c r="K215" s="331"/>
    </row>
    <row r="216" spans="2:11" s="1" customFormat="1" ht="15" customHeight="1">
      <c r="B216" s="330"/>
      <c r="C216" s="298"/>
      <c r="D216" s="298"/>
      <c r="E216" s="298"/>
      <c r="F216" s="291">
        <v>3</v>
      </c>
      <c r="G216" s="277"/>
      <c r="H216" s="387" t="s">
        <v>665</v>
      </c>
      <c r="I216" s="387"/>
      <c r="J216" s="387"/>
      <c r="K216" s="331"/>
    </row>
    <row r="217" spans="2:11" s="1" customFormat="1" ht="15" customHeight="1">
      <c r="B217" s="330"/>
      <c r="C217" s="298"/>
      <c r="D217" s="298"/>
      <c r="E217" s="298"/>
      <c r="F217" s="291">
        <v>4</v>
      </c>
      <c r="G217" s="277"/>
      <c r="H217" s="387" t="s">
        <v>666</v>
      </c>
      <c r="I217" s="387"/>
      <c r="J217" s="387"/>
      <c r="K217" s="331"/>
    </row>
    <row r="218" spans="2:11" s="1" customFormat="1" ht="12.75" customHeight="1">
      <c r="B218" s="334"/>
      <c r="C218" s="335"/>
      <c r="D218" s="335"/>
      <c r="E218" s="335"/>
      <c r="F218" s="335"/>
      <c r="G218" s="335"/>
      <c r="H218" s="335"/>
      <c r="I218" s="335"/>
      <c r="J218" s="335"/>
      <c r="K218" s="336"/>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OST190022 - BD Březová, n...</vt:lpstr>
      <vt:lpstr>Pokyny pro vyplnění</vt:lpstr>
      <vt:lpstr>'OST190022 - BD Březová, n...'!Názvy_tisku</vt:lpstr>
      <vt:lpstr>'Rekapitulace stavby'!Názvy_tisku</vt:lpstr>
      <vt:lpstr>'OST190022 - BD Březová, n...'!Oblast_tisku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Václav Pastirik</dc:creator>
  <cp:lastModifiedBy>Ing. Václav Pastiřík</cp:lastModifiedBy>
  <dcterms:created xsi:type="dcterms:W3CDTF">2020-01-29T14:24:43Z</dcterms:created>
  <dcterms:modified xsi:type="dcterms:W3CDTF">2020-01-29T14:26:02Z</dcterms:modified>
</cp:coreProperties>
</file>