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Michal\Documents\Rozpočty\190715 - Kaple Rudolec\"/>
    </mc:Choice>
  </mc:AlternateContent>
  <xr:revisionPtr revIDLastSave="0" documentId="13_ncr:1_{531C9896-C3B8-420A-B3F9-0328F57F209B}" xr6:coauthVersionLast="43" xr6:coauthVersionMax="43" xr10:uidLastSave="{00000000-0000-0000-0000-000000000000}"/>
  <bookViews>
    <workbookView xWindow="-28920" yWindow="75" windowWidth="29040" windowHeight="15840" xr2:uid="{00000000-000D-0000-FFFF-FFFF00000000}"/>
  </bookViews>
  <sheets>
    <sheet name="Rekapitulace stavby" sheetId="1" r:id="rId1"/>
    <sheet name="00 - VRN" sheetId="2" r:id="rId2"/>
    <sheet name="01 - Stavební část" sheetId="3" r:id="rId3"/>
    <sheet name="02 - Elektroinstalace" sheetId="5" r:id="rId4"/>
  </sheets>
  <definedNames>
    <definedName name="_xlnm._FilterDatabase" localSheetId="1" hidden="1">'00 - VRN'!$C$120:$K$138</definedName>
    <definedName name="_xlnm._FilterDatabase" localSheetId="2" hidden="1">'01 - Stavební část'!$C$127:$K$312</definedName>
    <definedName name="_xlnm.Print_Titles" localSheetId="1">'00 - VRN'!$120:$120</definedName>
    <definedName name="_xlnm.Print_Titles" localSheetId="2">'01 - Stavební část'!$127:$127</definedName>
    <definedName name="_xlnm.Print_Titles" localSheetId="0">'Rekapitulace stavby'!$92:$92</definedName>
    <definedName name="_xlnm.Print_Area" localSheetId="1">'00 - VRN'!$C$4:$J$76,'00 - VRN'!$C$82:$J$102,'00 - VRN'!$C$108:$K$138</definedName>
    <definedName name="_xlnm.Print_Area" localSheetId="2">'01 - Stavební část'!$C$4:$J$76,'01 - Stavební část'!$C$82:$J$109,'01 - Stavební část'!$C$115:$K$312</definedName>
    <definedName name="_xlnm.Print_Area" localSheetId="0">'Rekapitulace stavby'!$D$4:$AO$76,'Rekapitulace stavby'!$C$82:$AQ$98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K29" i="1" l="1"/>
  <c r="W29" i="1"/>
  <c r="AN94" i="1"/>
  <c r="AN97" i="1"/>
  <c r="AG97" i="1"/>
  <c r="G3" i="5"/>
  <c r="A4" i="5"/>
  <c r="G4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G5" i="5"/>
  <c r="G6" i="5"/>
  <c r="G7" i="5"/>
  <c r="G8" i="5"/>
  <c r="G9" i="5"/>
  <c r="G10" i="5"/>
  <c r="G11" i="5"/>
  <c r="G20" i="5"/>
  <c r="A21" i="5"/>
  <c r="G21" i="5"/>
  <c r="A22" i="5"/>
  <c r="G22" i="5"/>
  <c r="A23" i="5"/>
  <c r="A24" i="5" s="1"/>
  <c r="A25" i="5" s="1"/>
  <c r="A26" i="5" s="1"/>
  <c r="A27" i="5" s="1"/>
  <c r="A28" i="5" s="1"/>
  <c r="A29" i="5" s="1"/>
  <c r="G23" i="5"/>
  <c r="G24" i="5"/>
  <c r="G25" i="5"/>
  <c r="G26" i="5"/>
  <c r="G27" i="5"/>
  <c r="G34" i="5"/>
  <c r="A35" i="5"/>
  <c r="D35" i="5"/>
  <c r="G35" i="5"/>
  <c r="A36" i="5"/>
  <c r="A37" i="5" s="1"/>
  <c r="A38" i="5" s="1"/>
  <c r="A39" i="5" s="1"/>
  <c r="A40" i="5" s="1"/>
  <c r="G36" i="5"/>
  <c r="G37" i="5"/>
  <c r="G38" i="5"/>
  <c r="A46" i="5"/>
  <c r="A47" i="5"/>
  <c r="A48" i="5"/>
  <c r="A49" i="5"/>
  <c r="A50" i="5"/>
  <c r="A51" i="5" s="1"/>
  <c r="G51" i="5"/>
  <c r="G58" i="5" s="1"/>
  <c r="B58" i="5"/>
  <c r="AY97" i="1"/>
  <c r="AX97" i="1"/>
  <c r="BD97" i="1"/>
  <c r="BC97" i="1"/>
  <c r="BB97" i="1"/>
  <c r="AW97" i="1"/>
  <c r="BA97" i="1"/>
  <c r="AU97" i="1"/>
  <c r="AZ97" i="1"/>
  <c r="AV97" i="1"/>
  <c r="AT97" i="1" s="1"/>
  <c r="J37" i="3"/>
  <c r="J36" i="3"/>
  <c r="AY96" i="1"/>
  <c r="J35" i="3"/>
  <c r="AX96" i="1" s="1"/>
  <c r="BI311" i="3"/>
  <c r="BH311" i="3"/>
  <c r="BG311" i="3"/>
  <c r="BF311" i="3"/>
  <c r="T311" i="3"/>
  <c r="R311" i="3"/>
  <c r="P311" i="3"/>
  <c r="BK311" i="3"/>
  <c r="J311" i="3"/>
  <c r="BE311" i="3"/>
  <c r="BI309" i="3"/>
  <c r="BH309" i="3"/>
  <c r="BG309" i="3"/>
  <c r="BF309" i="3"/>
  <c r="T309" i="3"/>
  <c r="T308" i="3"/>
  <c r="R309" i="3"/>
  <c r="R308" i="3" s="1"/>
  <c r="P309" i="3"/>
  <c r="P308" i="3" s="1"/>
  <c r="BK309" i="3"/>
  <c r="BK308" i="3"/>
  <c r="J308" i="3" s="1"/>
  <c r="J108" i="3" s="1"/>
  <c r="J309" i="3"/>
  <c r="BE309" i="3"/>
  <c r="BI306" i="3"/>
  <c r="BH306" i="3"/>
  <c r="BG306" i="3"/>
  <c r="BF306" i="3"/>
  <c r="T306" i="3"/>
  <c r="R306" i="3"/>
  <c r="P306" i="3"/>
  <c r="BK306" i="3"/>
  <c r="J306" i="3"/>
  <c r="BE306" i="3"/>
  <c r="BI304" i="3"/>
  <c r="BH304" i="3"/>
  <c r="BG304" i="3"/>
  <c r="BF304" i="3"/>
  <c r="T304" i="3"/>
  <c r="R304" i="3"/>
  <c r="P304" i="3"/>
  <c r="BK304" i="3"/>
  <c r="J304" i="3"/>
  <c r="BE304" i="3"/>
  <c r="BI302" i="3"/>
  <c r="BH302" i="3"/>
  <c r="BG302" i="3"/>
  <c r="BF302" i="3"/>
  <c r="T302" i="3"/>
  <c r="R302" i="3"/>
  <c r="P302" i="3"/>
  <c r="BK302" i="3"/>
  <c r="J302" i="3"/>
  <c r="BE302" i="3" s="1"/>
  <c r="BI299" i="3"/>
  <c r="BH299" i="3"/>
  <c r="BG299" i="3"/>
  <c r="BF299" i="3"/>
  <c r="T299" i="3"/>
  <c r="R299" i="3"/>
  <c r="P299" i="3"/>
  <c r="BK299" i="3"/>
  <c r="J299" i="3"/>
  <c r="BE299" i="3"/>
  <c r="BI293" i="3"/>
  <c r="BH293" i="3"/>
  <c r="BG293" i="3"/>
  <c r="BF293" i="3"/>
  <c r="T293" i="3"/>
  <c r="R293" i="3"/>
  <c r="P293" i="3"/>
  <c r="BK293" i="3"/>
  <c r="J293" i="3"/>
  <c r="BE293" i="3"/>
  <c r="BI290" i="3"/>
  <c r="BH290" i="3"/>
  <c r="BG290" i="3"/>
  <c r="BF290" i="3"/>
  <c r="T290" i="3"/>
  <c r="R290" i="3"/>
  <c r="P290" i="3"/>
  <c r="BK290" i="3"/>
  <c r="J290" i="3"/>
  <c r="BE290" i="3" s="1"/>
  <c r="BI284" i="3"/>
  <c r="BH284" i="3"/>
  <c r="BG284" i="3"/>
  <c r="BF284" i="3"/>
  <c r="T284" i="3"/>
  <c r="T283" i="3" s="1"/>
  <c r="R284" i="3"/>
  <c r="R283" i="3"/>
  <c r="P284" i="3"/>
  <c r="P283" i="3" s="1"/>
  <c r="BK284" i="3"/>
  <c r="BK283" i="3" s="1"/>
  <c r="J283" i="3" s="1"/>
  <c r="J107" i="3" s="1"/>
  <c r="J284" i="3"/>
  <c r="BE284" i="3" s="1"/>
  <c r="BI281" i="3"/>
  <c r="BH281" i="3"/>
  <c r="BG281" i="3"/>
  <c r="BF281" i="3"/>
  <c r="T281" i="3"/>
  <c r="R281" i="3"/>
  <c r="P281" i="3"/>
  <c r="BK281" i="3"/>
  <c r="J281" i="3"/>
  <c r="BE281" i="3"/>
  <c r="BI277" i="3"/>
  <c r="BH277" i="3"/>
  <c r="BG277" i="3"/>
  <c r="BF277" i="3"/>
  <c r="T277" i="3"/>
  <c r="R277" i="3"/>
  <c r="P277" i="3"/>
  <c r="BK277" i="3"/>
  <c r="J277" i="3"/>
  <c r="BE277" i="3" s="1"/>
  <c r="BI270" i="3"/>
  <c r="BH270" i="3"/>
  <c r="BG270" i="3"/>
  <c r="BF270" i="3"/>
  <c r="T270" i="3"/>
  <c r="R270" i="3"/>
  <c r="P270" i="3"/>
  <c r="BK270" i="3"/>
  <c r="J270" i="3"/>
  <c r="BE270" i="3" s="1"/>
  <c r="BI267" i="3"/>
  <c r="BH267" i="3"/>
  <c r="BG267" i="3"/>
  <c r="BF267" i="3"/>
  <c r="T267" i="3"/>
  <c r="R267" i="3"/>
  <c r="P267" i="3"/>
  <c r="BK267" i="3"/>
  <c r="J267" i="3"/>
  <c r="BE267" i="3"/>
  <c r="BI265" i="3"/>
  <c r="BH265" i="3"/>
  <c r="BG265" i="3"/>
  <c r="BF265" i="3"/>
  <c r="T265" i="3"/>
  <c r="R265" i="3"/>
  <c r="P265" i="3"/>
  <c r="BK265" i="3"/>
  <c r="J265" i="3"/>
  <c r="BE265" i="3" s="1"/>
  <c r="BI262" i="3"/>
  <c r="BH262" i="3"/>
  <c r="BG262" i="3"/>
  <c r="BF262" i="3"/>
  <c r="T262" i="3"/>
  <c r="T253" i="3" s="1"/>
  <c r="T252" i="3" s="1"/>
  <c r="R262" i="3"/>
  <c r="P262" i="3"/>
  <c r="BK262" i="3"/>
  <c r="J262" i="3"/>
  <c r="BE262" i="3"/>
  <c r="BI259" i="3"/>
  <c r="BH259" i="3"/>
  <c r="BG259" i="3"/>
  <c r="BF259" i="3"/>
  <c r="T259" i="3"/>
  <c r="R259" i="3"/>
  <c r="P259" i="3"/>
  <c r="P253" i="3" s="1"/>
  <c r="BK259" i="3"/>
  <c r="J259" i="3"/>
  <c r="BE259" i="3"/>
  <c r="BI254" i="3"/>
  <c r="BH254" i="3"/>
  <c r="BG254" i="3"/>
  <c r="BF254" i="3"/>
  <c r="T254" i="3"/>
  <c r="R254" i="3"/>
  <c r="R253" i="3"/>
  <c r="R252" i="3" s="1"/>
  <c r="P254" i="3"/>
  <c r="BK254" i="3"/>
  <c r="BK253" i="3"/>
  <c r="J253" i="3" s="1"/>
  <c r="J106" i="3" s="1"/>
  <c r="J254" i="3"/>
  <c r="BE254" i="3"/>
  <c r="BI250" i="3"/>
  <c r="BH250" i="3"/>
  <c r="BG250" i="3"/>
  <c r="BF250" i="3"/>
  <c r="T250" i="3"/>
  <c r="T249" i="3" s="1"/>
  <c r="R250" i="3"/>
  <c r="R249" i="3"/>
  <c r="P250" i="3"/>
  <c r="P249" i="3"/>
  <c r="BK250" i="3"/>
  <c r="BK249" i="3" s="1"/>
  <c r="J249" i="3" s="1"/>
  <c r="J104" i="3" s="1"/>
  <c r="J250" i="3"/>
  <c r="BE250" i="3" s="1"/>
  <c r="BI247" i="3"/>
  <c r="BH247" i="3"/>
  <c r="BG247" i="3"/>
  <c r="BF247" i="3"/>
  <c r="T247" i="3"/>
  <c r="R247" i="3"/>
  <c r="P247" i="3"/>
  <c r="BK247" i="3"/>
  <c r="J247" i="3"/>
  <c r="BE247" i="3"/>
  <c r="BI242" i="3"/>
  <c r="BH242" i="3"/>
  <c r="BG242" i="3"/>
  <c r="BF242" i="3"/>
  <c r="T242" i="3"/>
  <c r="R242" i="3"/>
  <c r="P242" i="3"/>
  <c r="BK242" i="3"/>
  <c r="J242" i="3"/>
  <c r="BE242" i="3" s="1"/>
  <c r="BI240" i="3"/>
  <c r="BH240" i="3"/>
  <c r="BG240" i="3"/>
  <c r="BF240" i="3"/>
  <c r="T240" i="3"/>
  <c r="R240" i="3"/>
  <c r="P240" i="3"/>
  <c r="BK240" i="3"/>
  <c r="J240" i="3"/>
  <c r="BE240" i="3"/>
  <c r="BI238" i="3"/>
  <c r="BH238" i="3"/>
  <c r="BG238" i="3"/>
  <c r="BF238" i="3"/>
  <c r="T238" i="3"/>
  <c r="R238" i="3"/>
  <c r="P238" i="3"/>
  <c r="P222" i="3" s="1"/>
  <c r="BK238" i="3"/>
  <c r="J238" i="3"/>
  <c r="BE238" i="3"/>
  <c r="BI235" i="3"/>
  <c r="BH235" i="3"/>
  <c r="BG235" i="3"/>
  <c r="BF235" i="3"/>
  <c r="T235" i="3"/>
  <c r="R235" i="3"/>
  <c r="P235" i="3"/>
  <c r="BK235" i="3"/>
  <c r="J235" i="3"/>
  <c r="BE235" i="3" s="1"/>
  <c r="BI232" i="3"/>
  <c r="BH232" i="3"/>
  <c r="BG232" i="3"/>
  <c r="BF232" i="3"/>
  <c r="T232" i="3"/>
  <c r="T222" i="3" s="1"/>
  <c r="R232" i="3"/>
  <c r="P232" i="3"/>
  <c r="BK232" i="3"/>
  <c r="BK222" i="3" s="1"/>
  <c r="J222" i="3" s="1"/>
  <c r="J103" i="3" s="1"/>
  <c r="J232" i="3"/>
  <c r="BE232" i="3"/>
  <c r="BI223" i="3"/>
  <c r="BH223" i="3"/>
  <c r="BG223" i="3"/>
  <c r="BF223" i="3"/>
  <c r="T223" i="3"/>
  <c r="R223" i="3"/>
  <c r="R222" i="3" s="1"/>
  <c r="P223" i="3"/>
  <c r="BK223" i="3"/>
  <c r="J223" i="3"/>
  <c r="BE223" i="3"/>
  <c r="BI220" i="3"/>
  <c r="BH220" i="3"/>
  <c r="BG220" i="3"/>
  <c r="BF220" i="3"/>
  <c r="T220" i="3"/>
  <c r="R220" i="3"/>
  <c r="P220" i="3"/>
  <c r="BK220" i="3"/>
  <c r="J220" i="3"/>
  <c r="BE220" i="3" s="1"/>
  <c r="BI217" i="3"/>
  <c r="BH217" i="3"/>
  <c r="BG217" i="3"/>
  <c r="BF217" i="3"/>
  <c r="T217" i="3"/>
  <c r="R217" i="3"/>
  <c r="P217" i="3"/>
  <c r="BK217" i="3"/>
  <c r="J217" i="3"/>
  <c r="BE217" i="3"/>
  <c r="BI214" i="3"/>
  <c r="BH214" i="3"/>
  <c r="BG214" i="3"/>
  <c r="BF214" i="3"/>
  <c r="T214" i="3"/>
  <c r="R214" i="3"/>
  <c r="P214" i="3"/>
  <c r="P209" i="3" s="1"/>
  <c r="BK214" i="3"/>
  <c r="J214" i="3"/>
  <c r="BE214" i="3"/>
  <c r="BI212" i="3"/>
  <c r="BH212" i="3"/>
  <c r="BG212" i="3"/>
  <c r="BF212" i="3"/>
  <c r="T212" i="3"/>
  <c r="R212" i="3"/>
  <c r="P212" i="3"/>
  <c r="BK212" i="3"/>
  <c r="J212" i="3"/>
  <c r="BE212" i="3" s="1"/>
  <c r="BI210" i="3"/>
  <c r="BH210" i="3"/>
  <c r="BG210" i="3"/>
  <c r="BF210" i="3"/>
  <c r="T210" i="3"/>
  <c r="T209" i="3" s="1"/>
  <c r="R210" i="3"/>
  <c r="R209" i="3"/>
  <c r="P210" i="3"/>
  <c r="BK210" i="3"/>
  <c r="BK209" i="3" s="1"/>
  <c r="J209" i="3" s="1"/>
  <c r="J102" i="3" s="1"/>
  <c r="J210" i="3"/>
  <c r="BE210" i="3" s="1"/>
  <c r="BI206" i="3"/>
  <c r="BH206" i="3"/>
  <c r="BG206" i="3"/>
  <c r="BF206" i="3"/>
  <c r="T206" i="3"/>
  <c r="R206" i="3"/>
  <c r="P206" i="3"/>
  <c r="P190" i="3" s="1"/>
  <c r="BK206" i="3"/>
  <c r="J206" i="3"/>
  <c r="BE206" i="3"/>
  <c r="BI199" i="3"/>
  <c r="BH199" i="3"/>
  <c r="BG199" i="3"/>
  <c r="BF199" i="3"/>
  <c r="T199" i="3"/>
  <c r="R199" i="3"/>
  <c r="P199" i="3"/>
  <c r="BK199" i="3"/>
  <c r="J199" i="3"/>
  <c r="BE199" i="3" s="1"/>
  <c r="BI197" i="3"/>
  <c r="BH197" i="3"/>
  <c r="BG197" i="3"/>
  <c r="BF197" i="3"/>
  <c r="T197" i="3"/>
  <c r="T190" i="3" s="1"/>
  <c r="R197" i="3"/>
  <c r="P197" i="3"/>
  <c r="BK197" i="3"/>
  <c r="BK190" i="3" s="1"/>
  <c r="J190" i="3" s="1"/>
  <c r="J101" i="3" s="1"/>
  <c r="J197" i="3"/>
  <c r="BE197" i="3"/>
  <c r="BI191" i="3"/>
  <c r="BH191" i="3"/>
  <c r="BG191" i="3"/>
  <c r="BF191" i="3"/>
  <c r="T191" i="3"/>
  <c r="R191" i="3"/>
  <c r="R190" i="3" s="1"/>
  <c r="P191" i="3"/>
  <c r="BK191" i="3"/>
  <c r="J191" i="3"/>
  <c r="BE191" i="3"/>
  <c r="BI188" i="3"/>
  <c r="BH188" i="3"/>
  <c r="BG188" i="3"/>
  <c r="BF188" i="3"/>
  <c r="T188" i="3"/>
  <c r="R188" i="3"/>
  <c r="P188" i="3"/>
  <c r="BK188" i="3"/>
  <c r="J188" i="3"/>
  <c r="BE188" i="3" s="1"/>
  <c r="BI186" i="3"/>
  <c r="BH186" i="3"/>
  <c r="BG186" i="3"/>
  <c r="BF186" i="3"/>
  <c r="T186" i="3"/>
  <c r="T185" i="3" s="1"/>
  <c r="R186" i="3"/>
  <c r="R185" i="3"/>
  <c r="P186" i="3"/>
  <c r="P185" i="3"/>
  <c r="BK186" i="3"/>
  <c r="BK185" i="3" s="1"/>
  <c r="J185" i="3" s="1"/>
  <c r="J100" i="3" s="1"/>
  <c r="J186" i="3"/>
  <c r="BE186" i="3" s="1"/>
  <c r="BI183" i="3"/>
  <c r="BH183" i="3"/>
  <c r="BG183" i="3"/>
  <c r="BF183" i="3"/>
  <c r="T183" i="3"/>
  <c r="R183" i="3"/>
  <c r="P183" i="3"/>
  <c r="BK183" i="3"/>
  <c r="J183" i="3"/>
  <c r="BE183" i="3"/>
  <c r="BI180" i="3"/>
  <c r="BH180" i="3"/>
  <c r="BG180" i="3"/>
  <c r="BF180" i="3"/>
  <c r="T180" i="3"/>
  <c r="R180" i="3"/>
  <c r="P180" i="3"/>
  <c r="BK180" i="3"/>
  <c r="J180" i="3"/>
  <c r="BE180" i="3" s="1"/>
  <c r="BI177" i="3"/>
  <c r="BH177" i="3"/>
  <c r="BG177" i="3"/>
  <c r="BF177" i="3"/>
  <c r="T177" i="3"/>
  <c r="R177" i="3"/>
  <c r="P177" i="3"/>
  <c r="BK177" i="3"/>
  <c r="J177" i="3"/>
  <c r="BE177" i="3"/>
  <c r="BI175" i="3"/>
  <c r="BH175" i="3"/>
  <c r="BG175" i="3"/>
  <c r="BF175" i="3"/>
  <c r="T175" i="3"/>
  <c r="R175" i="3"/>
  <c r="P175" i="3"/>
  <c r="BK175" i="3"/>
  <c r="J175" i="3"/>
  <c r="BE175" i="3"/>
  <c r="BI172" i="3"/>
  <c r="BH172" i="3"/>
  <c r="BG172" i="3"/>
  <c r="BF172" i="3"/>
  <c r="T172" i="3"/>
  <c r="R172" i="3"/>
  <c r="P172" i="3"/>
  <c r="BK172" i="3"/>
  <c r="J172" i="3"/>
  <c r="BE172" i="3" s="1"/>
  <c r="BI169" i="3"/>
  <c r="BH169" i="3"/>
  <c r="BG169" i="3"/>
  <c r="BF169" i="3"/>
  <c r="T169" i="3"/>
  <c r="T168" i="3" s="1"/>
  <c r="R169" i="3"/>
  <c r="R168" i="3"/>
  <c r="P169" i="3"/>
  <c r="P168" i="3" s="1"/>
  <c r="BK169" i="3"/>
  <c r="BK168" i="3" s="1"/>
  <c r="J168" i="3" s="1"/>
  <c r="J99" i="3" s="1"/>
  <c r="J169" i="3"/>
  <c r="BE169" i="3" s="1"/>
  <c r="BI165" i="3"/>
  <c r="BH165" i="3"/>
  <c r="BG165" i="3"/>
  <c r="BF165" i="3"/>
  <c r="T165" i="3"/>
  <c r="R165" i="3"/>
  <c r="P165" i="3"/>
  <c r="BK165" i="3"/>
  <c r="J165" i="3"/>
  <c r="BE165" i="3"/>
  <c r="BI163" i="3"/>
  <c r="BH163" i="3"/>
  <c r="BG163" i="3"/>
  <c r="BF163" i="3"/>
  <c r="T163" i="3"/>
  <c r="R163" i="3"/>
  <c r="P163" i="3"/>
  <c r="BK163" i="3"/>
  <c r="J163" i="3"/>
  <c r="BE163" i="3" s="1"/>
  <c r="BI160" i="3"/>
  <c r="BH160" i="3"/>
  <c r="BG160" i="3"/>
  <c r="BF160" i="3"/>
  <c r="T160" i="3"/>
  <c r="R160" i="3"/>
  <c r="P160" i="3"/>
  <c r="BK160" i="3"/>
  <c r="J160" i="3"/>
  <c r="BE160" i="3"/>
  <c r="BI157" i="3"/>
  <c r="BH157" i="3"/>
  <c r="BG157" i="3"/>
  <c r="BF157" i="3"/>
  <c r="T157" i="3"/>
  <c r="R157" i="3"/>
  <c r="P157" i="3"/>
  <c r="BK157" i="3"/>
  <c r="J157" i="3"/>
  <c r="BE157" i="3"/>
  <c r="BI155" i="3"/>
  <c r="BH155" i="3"/>
  <c r="BG155" i="3"/>
  <c r="BF155" i="3"/>
  <c r="T155" i="3"/>
  <c r="R155" i="3"/>
  <c r="P155" i="3"/>
  <c r="BK155" i="3"/>
  <c r="J155" i="3"/>
  <c r="BE155" i="3" s="1"/>
  <c r="BI153" i="3"/>
  <c r="BH153" i="3"/>
  <c r="BG153" i="3"/>
  <c r="BF153" i="3"/>
  <c r="T153" i="3"/>
  <c r="R153" i="3"/>
  <c r="P153" i="3"/>
  <c r="BK153" i="3"/>
  <c r="J153" i="3"/>
  <c r="BE153" i="3" s="1"/>
  <c r="BI150" i="3"/>
  <c r="BH150" i="3"/>
  <c r="BG150" i="3"/>
  <c r="BF150" i="3"/>
  <c r="T150" i="3"/>
  <c r="R150" i="3"/>
  <c r="P150" i="3"/>
  <c r="BK150" i="3"/>
  <c r="J150" i="3"/>
  <c r="BE150" i="3"/>
  <c r="BI148" i="3"/>
  <c r="BH148" i="3"/>
  <c r="BG148" i="3"/>
  <c r="BF148" i="3"/>
  <c r="T148" i="3"/>
  <c r="R148" i="3"/>
  <c r="P148" i="3"/>
  <c r="BK148" i="3"/>
  <c r="J148" i="3"/>
  <c r="BE148" i="3" s="1"/>
  <c r="BI146" i="3"/>
  <c r="BH146" i="3"/>
  <c r="BG146" i="3"/>
  <c r="BF146" i="3"/>
  <c r="T146" i="3"/>
  <c r="R146" i="3"/>
  <c r="P146" i="3"/>
  <c r="BK146" i="3"/>
  <c r="J146" i="3"/>
  <c r="BE146" i="3" s="1"/>
  <c r="BI143" i="3"/>
  <c r="BH143" i="3"/>
  <c r="BG143" i="3"/>
  <c r="BF143" i="3"/>
  <c r="T143" i="3"/>
  <c r="R143" i="3"/>
  <c r="P143" i="3"/>
  <c r="BK143" i="3"/>
  <c r="J143" i="3"/>
  <c r="BE143" i="3"/>
  <c r="BI141" i="3"/>
  <c r="BH141" i="3"/>
  <c r="BG141" i="3"/>
  <c r="BF141" i="3"/>
  <c r="T141" i="3"/>
  <c r="R141" i="3"/>
  <c r="P141" i="3"/>
  <c r="BK141" i="3"/>
  <c r="J141" i="3"/>
  <c r="BE141" i="3" s="1"/>
  <c r="BI138" i="3"/>
  <c r="BH138" i="3"/>
  <c r="BG138" i="3"/>
  <c r="BF138" i="3"/>
  <c r="T138" i="3"/>
  <c r="T130" i="3" s="1"/>
  <c r="R138" i="3"/>
  <c r="P138" i="3"/>
  <c r="BK138" i="3"/>
  <c r="J138" i="3"/>
  <c r="BE138" i="3"/>
  <c r="BI131" i="3"/>
  <c r="F37" i="3" s="1"/>
  <c r="BD96" i="1" s="1"/>
  <c r="BH131" i="3"/>
  <c r="F36" i="3" s="1"/>
  <c r="BC96" i="1" s="1"/>
  <c r="BG131" i="3"/>
  <c r="F35" i="3" s="1"/>
  <c r="BB96" i="1" s="1"/>
  <c r="BF131" i="3"/>
  <c r="J34" i="3" s="1"/>
  <c r="AW96" i="1" s="1"/>
  <c r="F34" i="3"/>
  <c r="BA96" i="1" s="1"/>
  <c r="T131" i="3"/>
  <c r="R131" i="3"/>
  <c r="R130" i="3" s="1"/>
  <c r="R129" i="3" s="1"/>
  <c r="R128" i="3" s="1"/>
  <c r="P131" i="3"/>
  <c r="P130" i="3" s="1"/>
  <c r="BK131" i="3"/>
  <c r="BK130" i="3" s="1"/>
  <c r="J131" i="3"/>
  <c r="BE131" i="3"/>
  <c r="J125" i="3"/>
  <c r="J124" i="3"/>
  <c r="F124" i="3"/>
  <c r="F122" i="3"/>
  <c r="E120" i="3"/>
  <c r="J92" i="3"/>
  <c r="J91" i="3"/>
  <c r="F91" i="3"/>
  <c r="F89" i="3"/>
  <c r="E87" i="3"/>
  <c r="J18" i="3"/>
  <c r="E18" i="3"/>
  <c r="F125" i="3" s="1"/>
  <c r="J17" i="3"/>
  <c r="J12" i="3"/>
  <c r="J122" i="3" s="1"/>
  <c r="E7" i="3"/>
  <c r="E118" i="3" s="1"/>
  <c r="E85" i="3"/>
  <c r="J37" i="2"/>
  <c r="J36" i="2"/>
  <c r="AY95" i="1"/>
  <c r="J35" i="2"/>
  <c r="AX95" i="1" s="1"/>
  <c r="BI137" i="2"/>
  <c r="BH137" i="2"/>
  <c r="BG137" i="2"/>
  <c r="BF137" i="2"/>
  <c r="T137" i="2"/>
  <c r="T136" i="2" s="1"/>
  <c r="R137" i="2"/>
  <c r="R136" i="2" s="1"/>
  <c r="P137" i="2"/>
  <c r="P136" i="2"/>
  <c r="BK137" i="2"/>
  <c r="BK136" i="2" s="1"/>
  <c r="J136" i="2" s="1"/>
  <c r="J101" i="2" s="1"/>
  <c r="J137" i="2"/>
  <c r="BE137" i="2"/>
  <c r="BI134" i="2"/>
  <c r="BH134" i="2"/>
  <c r="BG134" i="2"/>
  <c r="BF134" i="2"/>
  <c r="T134" i="2"/>
  <c r="T133" i="2"/>
  <c r="R134" i="2"/>
  <c r="R133" i="2"/>
  <c r="P134" i="2"/>
  <c r="P133" i="2" s="1"/>
  <c r="BK134" i="2"/>
  <c r="BK133" i="2" s="1"/>
  <c r="J133" i="2" s="1"/>
  <c r="J100" i="2" s="1"/>
  <c r="J134" i="2"/>
  <c r="BE134" i="2"/>
  <c r="BI131" i="2"/>
  <c r="BH131" i="2"/>
  <c r="BG131" i="2"/>
  <c r="BF131" i="2"/>
  <c r="T131" i="2"/>
  <c r="T128" i="2" s="1"/>
  <c r="T122" i="2" s="1"/>
  <c r="T121" i="2" s="1"/>
  <c r="R131" i="2"/>
  <c r="P131" i="2"/>
  <c r="BK131" i="2"/>
  <c r="J131" i="2"/>
  <c r="BE131" i="2"/>
  <c r="BI129" i="2"/>
  <c r="BH129" i="2"/>
  <c r="BG129" i="2"/>
  <c r="BF129" i="2"/>
  <c r="T129" i="2"/>
  <c r="R129" i="2"/>
  <c r="R128" i="2" s="1"/>
  <c r="P129" i="2"/>
  <c r="P128" i="2"/>
  <c r="BK129" i="2"/>
  <c r="BK128" i="2"/>
  <c r="J128" i="2"/>
  <c r="J99" i="2" s="1"/>
  <c r="J129" i="2"/>
  <c r="BE129" i="2"/>
  <c r="BI126" i="2"/>
  <c r="BH126" i="2"/>
  <c r="BG126" i="2"/>
  <c r="BF126" i="2"/>
  <c r="T126" i="2"/>
  <c r="R126" i="2"/>
  <c r="P126" i="2"/>
  <c r="BK126" i="2"/>
  <c r="J126" i="2"/>
  <c r="BE126" i="2" s="1"/>
  <c r="J33" i="2" s="1"/>
  <c r="AV95" i="1" s="1"/>
  <c r="BI124" i="2"/>
  <c r="F37" i="2" s="1"/>
  <c r="BD95" i="1" s="1"/>
  <c r="BH124" i="2"/>
  <c r="F36" i="2"/>
  <c r="BC95" i="1" s="1"/>
  <c r="BG124" i="2"/>
  <c r="F35" i="2" s="1"/>
  <c r="BB95" i="1" s="1"/>
  <c r="BF124" i="2"/>
  <c r="J34" i="2"/>
  <c r="AW95" i="1" s="1"/>
  <c r="F34" i="2"/>
  <c r="BA95" i="1" s="1"/>
  <c r="T124" i="2"/>
  <c r="T123" i="2"/>
  <c r="R124" i="2"/>
  <c r="R123" i="2" s="1"/>
  <c r="P124" i="2"/>
  <c r="P123" i="2" s="1"/>
  <c r="P122" i="2" s="1"/>
  <c r="P121" i="2" s="1"/>
  <c r="AU95" i="1" s="1"/>
  <c r="BK124" i="2"/>
  <c r="BK123" i="2"/>
  <c r="J123" i="2" s="1"/>
  <c r="J98" i="2" s="1"/>
  <c r="J124" i="2"/>
  <c r="BE124" i="2"/>
  <c r="J118" i="2"/>
  <c r="J117" i="2"/>
  <c r="F117" i="2"/>
  <c r="F115" i="2"/>
  <c r="E113" i="2"/>
  <c r="J92" i="2"/>
  <c r="J91" i="2"/>
  <c r="F91" i="2"/>
  <c r="F89" i="2"/>
  <c r="E87" i="2"/>
  <c r="J18" i="2"/>
  <c r="E18" i="2"/>
  <c r="F92" i="2" s="1"/>
  <c r="F118" i="2"/>
  <c r="J17" i="2"/>
  <c r="J12" i="2"/>
  <c r="J115" i="2"/>
  <c r="J89" i="2"/>
  <c r="E7" i="2"/>
  <c r="E111" i="2" s="1"/>
  <c r="AS94" i="1"/>
  <c r="L90" i="1"/>
  <c r="AM89" i="1"/>
  <c r="L89" i="1"/>
  <c r="AM87" i="1"/>
  <c r="L87" i="1"/>
  <c r="L85" i="1"/>
  <c r="L84" i="1"/>
  <c r="G40" i="5" l="1"/>
  <c r="G57" i="5" s="1"/>
  <c r="G29" i="5"/>
  <c r="G15" i="5"/>
  <c r="BA94" i="1"/>
  <c r="BD94" i="1"/>
  <c r="W33" i="1" s="1"/>
  <c r="BK129" i="3"/>
  <c r="J130" i="3"/>
  <c r="J98" i="3" s="1"/>
  <c r="AT95" i="1"/>
  <c r="P129" i="3"/>
  <c r="P128" i="3" s="1"/>
  <c r="AU96" i="1" s="1"/>
  <c r="AU94" i="1" s="1"/>
  <c r="R122" i="2"/>
  <c r="R121" i="2" s="1"/>
  <c r="BB94" i="1"/>
  <c r="T129" i="3"/>
  <c r="T128" i="3" s="1"/>
  <c r="F33" i="2"/>
  <c r="AZ95" i="1" s="1"/>
  <c r="BC94" i="1"/>
  <c r="J33" i="3"/>
  <c r="AV96" i="1" s="1"/>
  <c r="AT96" i="1" s="1"/>
  <c r="P252" i="3"/>
  <c r="F92" i="3"/>
  <c r="F33" i="3"/>
  <c r="AZ96" i="1" s="1"/>
  <c r="J89" i="3"/>
  <c r="E85" i="2"/>
  <c r="BK122" i="2"/>
  <c r="BK252" i="3"/>
  <c r="J252" i="3" s="1"/>
  <c r="J105" i="3" s="1"/>
  <c r="G59" i="5" l="1"/>
  <c r="G60" i="5" s="1"/>
  <c r="J122" i="2"/>
  <c r="J97" i="2" s="1"/>
  <c r="BK121" i="2"/>
  <c r="J121" i="2" s="1"/>
  <c r="J129" i="3"/>
  <c r="J97" i="3" s="1"/>
  <c r="BK128" i="3"/>
  <c r="J128" i="3" s="1"/>
  <c r="AY94" i="1"/>
  <c r="W32" i="1"/>
  <c r="W31" i="1"/>
  <c r="AX94" i="1"/>
  <c r="AZ94" i="1"/>
  <c r="AW94" i="1"/>
  <c r="G61" i="5" l="1"/>
  <c r="AV94" i="1"/>
  <c r="J30" i="2"/>
  <c r="J96" i="2"/>
  <c r="J96" i="3"/>
  <c r="J30" i="3"/>
  <c r="J39" i="3" l="1"/>
  <c r="AG96" i="1"/>
  <c r="AN96" i="1" s="1"/>
  <c r="AG95" i="1"/>
  <c r="J39" i="2"/>
  <c r="AT94" i="1"/>
  <c r="AG94" i="1" l="1"/>
  <c r="AN95" i="1"/>
  <c r="AK26" i="1" l="1"/>
  <c r="AK35" i="1" s="1"/>
</calcChain>
</file>

<file path=xl/sharedStrings.xml><?xml version="1.0" encoding="utf-8"?>
<sst xmlns="http://schemas.openxmlformats.org/spreadsheetml/2006/main" count="2264" uniqueCount="557">
  <si>
    <t>Export Komplet</t>
  </si>
  <si>
    <t/>
  </si>
  <si>
    <t>2.0</t>
  </si>
  <si>
    <t>False</t>
  </si>
  <si>
    <t>{1b6de99e-c11b-49ed-9a10-ebbac973d7be}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</si>
  <si>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</si>
  <si>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</si>
  <si>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</si>
  <si>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</si>
  <si>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</si>
  <si>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</si>
  <si>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</si>
  <si>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</si>
  <si>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</si>
  <si>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</si>
  <si>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</si>
  <si>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</si>
  <si>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Kaple - Rudolec - p.p.č. 28/2</t>
  </si>
  <si>
    <t>KSO:</t>
  </si>
  <si>
    <t>CC-CZ:</t>
  </si>
  <si>
    <t>Místo:</t>
  </si>
  <si>
    <t>Rudolec, p.p.č. 28/2</t>
  </si>
  <si>
    <t>Datum:</t>
  </si>
  <si>
    <t>25. 7. 2019</t>
  </si>
  <si>
    <t>Zadavatel:</t>
  </si>
  <si>
    <t>IČ:</t>
  </si>
  <si>
    <t>Město Březová</t>
  </si>
  <si>
    <t>DIČ:</t>
  </si>
  <si>
    <t>Uchazeč:</t>
  </si>
  <si>
    <t>Vyplň údaj</t>
  </si>
  <si>
    <t>Projektant:</t>
  </si>
  <si>
    <t>Ing. Jan Schrader</t>
  </si>
  <si>
    <t>True</t>
  </si>
  <si>
    <t>Zpracovatel:</t>
  </si>
  <si>
    <t>Michal Kubelka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</si>
  <si>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</si>
  <si>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</si>
  <si>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</si>
  <si>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</si>
  <si>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</si>
  <si>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</si>
  <si>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</si>
  <si>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</si>
  <si>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</si>
  <si>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</si>
  <si>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</si>
  <si>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</si>
  <si>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</si>
  <si>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</si>
  <si>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</si>
  <si>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</si>
  <si>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</si>
  <si>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</si>
  <si>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</si>
  <si>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</si>
  <si>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</si>
  <si>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</si>
  <si>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</si>
  <si>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</si>
  <si>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</si>
  <si>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</si>
  <si>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</si>
  <si>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</si>
  <si>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</si>
  <si>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</si>
  <si>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</si>
  <si>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</si>
  <si>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</si>
  <si>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</si>
  <si>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</si>
  <si>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</si>
  <si>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</si>
  <si>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</si>
  <si>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</si>
  <si>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</si>
  <si>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</si>
  <si>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</si>
  <si>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</si>
  <si>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</si>
  <si>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</si>
  <si>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</si>
  <si>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VRN</t>
  </si>
  <si>
    <t>STA</t>
  </si>
  <si>
    <t>1</t>
  </si>
  <si>
    <t>{ef7dff6b-0574-45a6-9d23-773b450e337e}</t>
  </si>
  <si>
    <t>2</t>
  </si>
  <si>
    <t>01</t>
  </si>
  <si>
    <t>Stavební část</t>
  </si>
  <si>
    <t>{5d403c42-1548-4ad5-8a15-2a442b39336f}</t>
  </si>
  <si>
    <t>02</t>
  </si>
  <si>
    <t>Elektroinstalace</t>
  </si>
  <si>
    <t>{74932517-eb50-4751-a0ce-432d78dddaf8}</t>
  </si>
  <si>
    <t>KRYCÍ LIST SOUPISU PRACÍ</t>
  </si>
  <si>
    <t>Objekt:</t>
  </si>
  <si>
    <t>00 - VRN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</si>
  <si>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</si>
  <si>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</si>
  <si>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</si>
  <si>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</si>
  <si>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</si>
  <si>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</si>
  <si>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</si>
  <si>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</si>
  <si>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</si>
  <si>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</si>
  <si>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</si>
  <si>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</si>
  <si>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</si>
  <si>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</si>
  <si>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</si>
  <si>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</si>
  <si>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</si>
  <si>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</si>
  <si>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</si>
  <si>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</si>
  <si>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</si>
  <si>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</si>
  <si>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</si>
  <si>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</si>
  <si>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</si>
  <si>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</si>
  <si>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</si>
  <si>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</si>
  <si>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</si>
  <si>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012002000</t>
  </si>
  <si>
    <t>Geodetické práce</t>
  </si>
  <si>
    <t>soubor</t>
  </si>
  <si>
    <t>1024</t>
  </si>
  <si>
    <t>666118420</t>
  </si>
  <si>
    <t>PP</t>
  </si>
  <si>
    <t>013254000</t>
  </si>
  <si>
    <t>Dokumentace skutečného provedení stavby</t>
  </si>
  <si>
    <t>1774896520</t>
  </si>
  <si>
    <t>VRN3</t>
  </si>
  <si>
    <t>Zařízení staveniště</t>
  </si>
  <si>
    <t>3</t>
  </si>
  <si>
    <t>030001000</t>
  </si>
  <si>
    <t>813240836</t>
  </si>
  <si>
    <t>4</t>
  </si>
  <si>
    <t>033002000</t>
  </si>
  <si>
    <t>Náklady na energie (voda, elektro...)</t>
  </si>
  <si>
    <t>-29113097</t>
  </si>
  <si>
    <t>Připojení staveniště na inženýrské sítě</t>
  </si>
  <si>
    <t>VRN6</t>
  </si>
  <si>
    <t>Územní vlivy</t>
  </si>
  <si>
    <t>065002000</t>
  </si>
  <si>
    <t>Mimostaveništní doprava materiálů</t>
  </si>
  <si>
    <t>-1845564285</t>
  </si>
  <si>
    <t>VRN9</t>
  </si>
  <si>
    <t>Ostatní náklady</t>
  </si>
  <si>
    <t>6</t>
  </si>
  <si>
    <t>094002000</t>
  </si>
  <si>
    <t>Ostatní náklady související s výstavbou - náklady dle uvážení zhotovitele</t>
  </si>
  <si>
    <t>131634427</t>
  </si>
  <si>
    <t>Ostatní náklady související s výstavbou</t>
  </si>
  <si>
    <t>01 - Stavební část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</si>
  <si>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</si>
  <si>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</si>
  <si>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</si>
  <si>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</si>
  <si>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</si>
  <si>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</si>
  <si>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</si>
  <si>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</si>
  <si>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</si>
  <si>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</si>
  <si>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766 - Konstrukce truhlářské</t>
  </si>
  <si>
    <t xml:space="preserve">    783 - Dokončovací práce - nátěry</t>
  </si>
  <si>
    <t>HSV</t>
  </si>
  <si>
    <t>Práce a dodávky HSV</t>
  </si>
  <si>
    <t>Zemní práce</t>
  </si>
  <si>
    <t>121101101</t>
  </si>
  <si>
    <t>Sejmutí ornice s přemístěním na vzdálenost do 50 m</t>
  </si>
  <si>
    <t>m3</t>
  </si>
  <si>
    <t>1248718173</t>
  </si>
  <si>
    <t>Sejmutí ornice nebo lesní půdy  s vodorovným přemístěním na hromady v místě upotřebení nebo na dočasné či trvalé skládky se složením, na vzdálenost do 50 m</t>
  </si>
  <si>
    <t>VV</t>
  </si>
  <si>
    <t>(8*5,4)*0,075</t>
  </si>
  <si>
    <t>(27,03*4,4)*0,1</t>
  </si>
  <si>
    <t>(4,5*5,5)*0,1</t>
  </si>
  <si>
    <t>(6*2,1)*0,1</t>
  </si>
  <si>
    <t>Součet</t>
  </si>
  <si>
    <t>122201101</t>
  </si>
  <si>
    <t>Odkopávky a prokopávky nezapažené v hornině tř. 3 objem do 100 m3</t>
  </si>
  <si>
    <t>-1322053018</t>
  </si>
  <si>
    <t>Odkopávky a prokopávky nezapažené  s přehozením výkopku na vzdálenost do 3 m nebo s naložením na dopravní prostředek v hornině tř. 3 do 100 m3</t>
  </si>
  <si>
    <t>118,202*0,1</t>
  </si>
  <si>
    <t>122201109</t>
  </si>
  <si>
    <t>Příplatek za lepivost u odkopávek v hornině tř. 1 až 3</t>
  </si>
  <si>
    <t>-852547247</t>
  </si>
  <si>
    <t>Odkopávky a prokopávky nezapažené  s přehozením výkopku na vzdálenost do 3 m nebo s naložením na dopravní prostředek v hornině tř. 3 Příplatek k cenám za lepivost horniny tř. 3</t>
  </si>
  <si>
    <t>132201101</t>
  </si>
  <si>
    <t>Hloubení rýh š do 600 mm v hornině tř. 3 objemu do 100 m3</t>
  </si>
  <si>
    <t>70134512</t>
  </si>
  <si>
    <t>Hloubení zapažených i nezapažených rýh šířky do 600 mm  s urovnáním dna do předepsaného profilu a spádu v hornině tř. 3 do 100 m3</t>
  </si>
  <si>
    <t>((6+6+2,4+2,4)*0,5)*1,125</t>
  </si>
  <si>
    <t>132201109</t>
  </si>
  <si>
    <t>Příplatek za lepivost k hloubení rýh š do 600 mm v hornině tř. 3</t>
  </si>
  <si>
    <t>-801608351</t>
  </si>
  <si>
    <t>Hloubení zapažených i nezapažených rýh šířky do 600 mm  s urovnáním dna do předepsaného profilu a spádu v hornině tř. 3 Příplatek k cenám za lepivost horniny tř. 3</t>
  </si>
  <si>
    <t>161101101</t>
  </si>
  <si>
    <t>Svislé přemístění výkopku z horniny tř. 1 až 4 hl výkopu do 2,5 m</t>
  </si>
  <si>
    <t>16</t>
  </si>
  <si>
    <t>514101823</t>
  </si>
  <si>
    <t>Svislé přemístění výkopku  bez naložení do dopravní nádoby avšak s vyprázdněním dopravní nádoby na hromadu nebo do dopravního prostředku z horniny tř. 1 až 4, při hloubce výkopu přes 1 do 2,5 m</t>
  </si>
  <si>
    <t>7</t>
  </si>
  <si>
    <t>167101101</t>
  </si>
  <si>
    <t>Nakládání výkopku z hornin tř. 1 až 4 do 100 m3</t>
  </si>
  <si>
    <t>-1977314344</t>
  </si>
  <si>
    <t>Nakládání, skládání a překládání neulehlého výkopku nebo sypaniny  nakládání, množství do 100 m3, z hornin tř. 1 až 4</t>
  </si>
  <si>
    <t>11,82+9,45</t>
  </si>
  <si>
    <t>8</t>
  </si>
  <si>
    <t>162701101</t>
  </si>
  <si>
    <t>Vodorovné přemístění do 6000 m výkopku/sypaniny z horniny tř. 1 až 4</t>
  </si>
  <si>
    <t>-547483457</t>
  </si>
  <si>
    <t>Vodorovné přemístění výkopku nebo sypaniny po suchu  na obvyklém dopravním prostředku, bez naložení výkopku, avšak se složením bez rozhrnutí z horniny tř. 1 až 4 na vzdálenost přes 5 000 do 6 000 m</t>
  </si>
  <si>
    <t>9</t>
  </si>
  <si>
    <t>171201201</t>
  </si>
  <si>
    <t>Uložení sypaniny na skládky</t>
  </si>
  <si>
    <t>1777981611</t>
  </si>
  <si>
    <t>Uložení sypaniny  na skládky</t>
  </si>
  <si>
    <t>10</t>
  </si>
  <si>
    <t>171201211</t>
  </si>
  <si>
    <t>Poplatek za uložení stavebního odpadu - zeminy a kameniva na skládce</t>
  </si>
  <si>
    <t>t</t>
  </si>
  <si>
    <t>-160779671</t>
  </si>
  <si>
    <t>Poplatek za uložení stavebního odpadu na skládce (skládkovné) zeminy a kameniva zatříděného do Katalogu odpadů pod kódem 170 504</t>
  </si>
  <si>
    <t>21,27*1,8</t>
  </si>
  <si>
    <t>11</t>
  </si>
  <si>
    <t>181301102</t>
  </si>
  <si>
    <t>Rozprostření ornice tl vrstvy do 150 mm pl do 500 m2 v rovině nebo ve svahu do 1:5</t>
  </si>
  <si>
    <t>m2</t>
  </si>
  <si>
    <t>-1899022020</t>
  </si>
  <si>
    <t>Rozprostření a urovnání ornice v rovině nebo ve svahu sklonu do 1:5 při souvislé ploše do 500 m2, tl. vrstvy přes 100 do 150 mm</t>
  </si>
  <si>
    <t>18,868*6,67</t>
  </si>
  <si>
    <t>12</t>
  </si>
  <si>
    <t>181411121</t>
  </si>
  <si>
    <t>Založení lučního trávníku výsevem plochy do 1000 m2 v rovině a ve svahu do 1:5</t>
  </si>
  <si>
    <t>-814492300</t>
  </si>
  <si>
    <t>Založení trávníku na půdě předem připravené plochy do 1000 m2 výsevem včetně utažení lučního v rovině nebo na svahu do 1:5</t>
  </si>
  <si>
    <t>13</t>
  </si>
  <si>
    <t>M</t>
  </si>
  <si>
    <t>00572470</t>
  </si>
  <si>
    <t>osivo směs travní univerzál</t>
  </si>
  <si>
    <t>kg</t>
  </si>
  <si>
    <t>-366446920</t>
  </si>
  <si>
    <t>125,85*0,015 'Přepočtené koeficientem množství</t>
  </si>
  <si>
    <t>Zakládání</t>
  </si>
  <si>
    <t>14</t>
  </si>
  <si>
    <t>271572211</t>
  </si>
  <si>
    <t>Podsyp pod základové konstrukce se zhutněním z netříděného štěrkopísku</t>
  </si>
  <si>
    <t>-242150730</t>
  </si>
  <si>
    <t>Podsyp pod základové konstrukce se zhutněním a urovnáním povrchu ze štěrkopísku netříděného</t>
  </si>
  <si>
    <t>(5*2,4)*0,075</t>
  </si>
  <si>
    <t>274351121</t>
  </si>
  <si>
    <t>Zřízení bednění základových pasů rovného</t>
  </si>
  <si>
    <t>-1708048993</t>
  </si>
  <si>
    <t>Bednění základů pasů rovné zřízení</t>
  </si>
  <si>
    <t>(6+6+3,4+3,4+5+5+2,4+2,4)*0,1</t>
  </si>
  <si>
    <t>274351122</t>
  </si>
  <si>
    <t>Odstranění bednění základových pasů rovného</t>
  </si>
  <si>
    <t>560386890</t>
  </si>
  <si>
    <t>Bednění základů pasů rovné odstranění</t>
  </si>
  <si>
    <t>17</t>
  </si>
  <si>
    <t>274362021</t>
  </si>
  <si>
    <t>Výztuž základových pásů svařovanými sítěmi Kari</t>
  </si>
  <si>
    <t>880012630</t>
  </si>
  <si>
    <t>Výztuž základů pasů ze svařovaných sítí z drátů typu KARI</t>
  </si>
  <si>
    <t>((((6+6+3,4+3,4)*(1,5+1,5+0,5+0,5))*7,9)*1,3)/1000</t>
  </si>
  <si>
    <t>18</t>
  </si>
  <si>
    <t>274321411</t>
  </si>
  <si>
    <t>Základové pasy ze ŽB bez zvýšených nároků na prostředí tř. C 20/25</t>
  </si>
  <si>
    <t>-1769151869</t>
  </si>
  <si>
    <t>Základy z betonu železového (bez výztuže) pasy z betonu bez zvláštních nároků na prostředí tř. C 20/25</t>
  </si>
  <si>
    <t>((6+6+2,4+2,4)*0,5)*1,5</t>
  </si>
  <si>
    <t>19</t>
  </si>
  <si>
    <t>002-x1</t>
  </si>
  <si>
    <t>Kompletní provedení prostupů základovými konstrukcemi</t>
  </si>
  <si>
    <t>1445095478</t>
  </si>
  <si>
    <t>Svislé a kompletní konstrukce</t>
  </si>
  <si>
    <t>20</t>
  </si>
  <si>
    <t>003-x1</t>
  </si>
  <si>
    <t>Kompletní provedení ŽB prefa skeletu - statická a výrobní dokumentace, doprava, dodávka, montáž vč. propojení apod...</t>
  </si>
  <si>
    <t>167276905</t>
  </si>
  <si>
    <t>003-x2</t>
  </si>
  <si>
    <t>Úprava ŽB segmentů - vytrubkování pro El, drážka pro vsazení skla apod...</t>
  </si>
  <si>
    <t>1589947513</t>
  </si>
  <si>
    <t>Komunikace pozemní</t>
  </si>
  <si>
    <t>22</t>
  </si>
  <si>
    <t>564851111</t>
  </si>
  <si>
    <t>Podklad ze štěrkodrtě fr 0/4mm tl 150 mm</t>
  </si>
  <si>
    <t>-1883613723</t>
  </si>
  <si>
    <t>Podklad ze štěrkodrti ŠD  s rozprostřením a zhutněním, po zhutnění tl. 150 mm</t>
  </si>
  <si>
    <t>27,53*3,4</t>
  </si>
  <si>
    <t>4*5,4</t>
  </si>
  <si>
    <t>1,5*2</t>
  </si>
  <si>
    <t>23</t>
  </si>
  <si>
    <t>591211111</t>
  </si>
  <si>
    <t>Kladení dlažby z kostek drobných z kamene do lože z kameniva těženého tl 50 mm</t>
  </si>
  <si>
    <t>1245238750</t>
  </si>
  <si>
    <t>Kladení dlažby z kostek  s provedením lože do tl. 50 mm, s vyplněním spár, s dvojím beraněním a se smetením přebytečného materiálu na krajnici drobných z kamene, do lože z kameniva těženého</t>
  </si>
  <si>
    <t>24</t>
  </si>
  <si>
    <t>58381007</t>
  </si>
  <si>
    <t>kostka dlažební žula drobná 8/10</t>
  </si>
  <si>
    <t>-1980493900</t>
  </si>
  <si>
    <t>27,53*2,4</t>
  </si>
  <si>
    <t>4*4,4</t>
  </si>
  <si>
    <t>86,672*1,05 'Přepočtené koeficientem množství</t>
  </si>
  <si>
    <t>25</t>
  </si>
  <si>
    <t>58381008/R</t>
  </si>
  <si>
    <t>kostka dlažební žula obdélník</t>
  </si>
  <si>
    <t>-1579444665</t>
  </si>
  <si>
    <t>kostka dlažební žula velká 15/17</t>
  </si>
  <si>
    <t>31,53*1,05 'Přepočtené koeficientem množství</t>
  </si>
  <si>
    <t>Úpravy povrchů, podlahy a osazování výplní</t>
  </si>
  <si>
    <t>26</t>
  </si>
  <si>
    <t>006-x1</t>
  </si>
  <si>
    <t>Zednické začištění pracovních a montážních otvorů + rýh a rýh po rozvodech elektro rychlou opravnou maltou - spec. dle TZ</t>
  </si>
  <si>
    <t>-1331884635</t>
  </si>
  <si>
    <t>Zednické začištění spojů panelů stěrkou - spec. dle TZ</t>
  </si>
  <si>
    <t>27</t>
  </si>
  <si>
    <t>006-x2</t>
  </si>
  <si>
    <t>Zednické začištění styčných spár segmentů - dutiny, styky, zkosení apod...těsnícím tmelem s provazcem - spec. dle TZ</t>
  </si>
  <si>
    <t>-170962584</t>
  </si>
  <si>
    <t>28</t>
  </si>
  <si>
    <t>634112123</t>
  </si>
  <si>
    <t>Obvodová dilatace podlahovým páskem z pěnového PE s fólií mezi stěnou a mazaninou nebo potěrem v 80 mm</t>
  </si>
  <si>
    <t>m</t>
  </si>
  <si>
    <t>1129924650</t>
  </si>
  <si>
    <t>Obvodová dilatace mezi stěnou a mazaninou nebo potěrem podlahovým páskem z pěnového PE s fólií tl. do 10 mm, výšky 80 mm</t>
  </si>
  <si>
    <t>6+6+3+3+3</t>
  </si>
  <si>
    <t>29</t>
  </si>
  <si>
    <t>632451034</t>
  </si>
  <si>
    <t>Vyrovnávací potěr tl do 50 mm z MC 15 provedený v ploše</t>
  </si>
  <si>
    <t>1873997996</t>
  </si>
  <si>
    <t>Potěr cementový vyrovnávací z malty (MC-15) v ploše o průměrné (střední) tl. přes 40 do 50 mm</t>
  </si>
  <si>
    <t>6*3</t>
  </si>
  <si>
    <t>30</t>
  </si>
  <si>
    <t>632451101</t>
  </si>
  <si>
    <t>Cementový samonivelační potěr ze suchých směsí tloušťky do 5 mm</t>
  </si>
  <si>
    <t>-2110399791</t>
  </si>
  <si>
    <t>Potěr cementový samonivelační ze suchých směsí tloušťky přes 2 do 5 mm</t>
  </si>
  <si>
    <t>Ostatní konstrukce a práce, bourání</t>
  </si>
  <si>
    <t>31</t>
  </si>
  <si>
    <t>985324111</t>
  </si>
  <si>
    <t>Impregnační nátěr betonu dvojnásobný (OS-A) - spec. dle PD</t>
  </si>
  <si>
    <t>-466064454</t>
  </si>
  <si>
    <t>Ochranný nátěr betonu na bázi silanu impregnační dvojnásobný (OS-A)</t>
  </si>
  <si>
    <t>(6*2)*2,823</t>
  </si>
  <si>
    <t>(3,4*2)*0,3</t>
  </si>
  <si>
    <t>((2,523+2,523+2,645+2,645)*0,2)*2</t>
  </si>
  <si>
    <t>(2,645*6)*2</t>
  </si>
  <si>
    <t>(6*2)*2,565</t>
  </si>
  <si>
    <t>(1,983*2)*6</t>
  </si>
  <si>
    <t>32</t>
  </si>
  <si>
    <t>916331112</t>
  </si>
  <si>
    <t>Osazení zahradního obrubníku betonového do lože z betonu s boční opěrou</t>
  </si>
  <si>
    <t>-416294838</t>
  </si>
  <si>
    <t>Osazení zahradního obrubníku betonového s ložem tl. od 50 do 100 mm z betonu prostého tř. C 12/15 s boční opěrou z betonu prostého tř. C 12/15</t>
  </si>
  <si>
    <t>27,03+4,5+26,98+2,05+4,55+6+2</t>
  </si>
  <si>
    <t>33</t>
  </si>
  <si>
    <t>59217001</t>
  </si>
  <si>
    <t>obrubník betonový zahradní 1000x50x250mm</t>
  </si>
  <si>
    <t>2057085601</t>
  </si>
  <si>
    <t>73,11*1,1 'Přepočtené koeficientem množství</t>
  </si>
  <si>
    <t>34</t>
  </si>
  <si>
    <t>009-x1</t>
  </si>
  <si>
    <t>D+M Zvon vč. ovládání</t>
  </si>
  <si>
    <t>-815515823</t>
  </si>
  <si>
    <t>35</t>
  </si>
  <si>
    <t>009-x2</t>
  </si>
  <si>
    <t>D+M Mobiliář podél chodníku - lavičky, koše, stojan na kola apod...</t>
  </si>
  <si>
    <t>-730615949</t>
  </si>
  <si>
    <t>36</t>
  </si>
  <si>
    <t>949101112</t>
  </si>
  <si>
    <t>Lešení pomocné pro objekty pozemních staveb s lešeňovou podlahou v do 3,5 m zatížení do 150 kg/m2</t>
  </si>
  <si>
    <t>-447028616</t>
  </si>
  <si>
    <t>Lešení pomocné pracovní pro objekty pozemních staveb  pro zatížení do 150 kg/m2, o výšce lešeňové podlahy přes 1,9 do 3,5 m</t>
  </si>
  <si>
    <t>6+6+3,4+3,4</t>
  </si>
  <si>
    <t>37</t>
  </si>
  <si>
    <t>952901111</t>
  </si>
  <si>
    <t>Vyčištění budov bytové a občanské výstavby při výšce podlaží do 4 m</t>
  </si>
  <si>
    <t>147188983</t>
  </si>
  <si>
    <t>Vyčištění budov nebo objektů před předáním do užívání  budov bytové nebo občanské výstavby, světlé výšky podlaží do 4 m</t>
  </si>
  <si>
    <t>998</t>
  </si>
  <si>
    <t>Přesun hmot</t>
  </si>
  <si>
    <t>38</t>
  </si>
  <si>
    <t>998014011</t>
  </si>
  <si>
    <t>Přesun hmot pro budovy jednopodlažní z betonových dílců s nezděným pláštěm</t>
  </si>
  <si>
    <t>467461565</t>
  </si>
  <si>
    <t>Přesun hmot pro budovy a haly občanské výstavby, bydlení, výrobu a služby  s nosnou svislou konstrukcí montovanou z dílců betonových plošných nebo tyčových s jakýmkoliv obvodovým pláštěm kromě vyzdívaného, i bez pláště vodorovná dopravní vzdálenost do 100 m, pro budovy a haly jednopodlažní</t>
  </si>
  <si>
    <t>PSV</t>
  </si>
  <si>
    <t>Práce a dodávky PSV</t>
  </si>
  <si>
    <t>711</t>
  </si>
  <si>
    <t>Izolace proti vodě, vlhkosti a plynům</t>
  </si>
  <si>
    <t>39</t>
  </si>
  <si>
    <t>711111051</t>
  </si>
  <si>
    <t>Provedení izolace proti zemní vlhkosti vodorovné za studena 2x nátěr tekutou elastickou hydroizolací</t>
  </si>
  <si>
    <t>-1653189211</t>
  </si>
  <si>
    <t>Provedení izolace proti zemní vlhkosti natěradly a tmely za studena  na ploše vodorovné V dvojnásobným nátěrem tekutou elastickou hydroizolací</t>
  </si>
  <si>
    <t>(6+6+2,4+2,4)*0,5</t>
  </si>
  <si>
    <t>1,475*3</t>
  </si>
  <si>
    <t>40</t>
  </si>
  <si>
    <t>BSF.50253090/R</t>
  </si>
  <si>
    <t>Pružná dvousložková reaktivní hydroizolační stěrka</t>
  </si>
  <si>
    <t>1352840438</t>
  </si>
  <si>
    <t>12,825*2,4 'Přepočtené koeficientem množství</t>
  </si>
  <si>
    <t>41</t>
  </si>
  <si>
    <t>711113121</t>
  </si>
  <si>
    <t>Izolace proti vlhkosti na svislé ploše za studena těsnicím nátěrem na bázi pryže (latexu) a bitumenů - spec. dle PD</t>
  </si>
  <si>
    <t>-428033233</t>
  </si>
  <si>
    <t>Izolace proti zemní vlhkosti natěradly a tmely za studena na ploše svislé S těsnícím nátěrem na bázi pryže (latexu) a bitumenů</t>
  </si>
  <si>
    <t>(6+6+3,4+3,4)*0,5</t>
  </si>
  <si>
    <t>42</t>
  </si>
  <si>
    <t>711-x1</t>
  </si>
  <si>
    <t>Překrytí hydroizolace tefolonovými pásky</t>
  </si>
  <si>
    <t>-960039905</t>
  </si>
  <si>
    <t>43</t>
  </si>
  <si>
    <t>711111053</t>
  </si>
  <si>
    <t>Provedení izolace proti zemní vlhkosti vodorovné za studena 2x nátěr krystalickou hydroizolací</t>
  </si>
  <si>
    <t>-1816532919</t>
  </si>
  <si>
    <t>Provedení izolace proti zemní vlhkosti natěradly a tmely za studena  na ploše vodorovné V dvojnásobným nátěrem krystalickou hydroizolací</t>
  </si>
  <si>
    <t>6*3,4</t>
  </si>
  <si>
    <t>44</t>
  </si>
  <si>
    <t>711112053</t>
  </si>
  <si>
    <t>Provedení izolace proti zemní vlhkosti svislé za studena 2x nátěr krystalickou hydroizolací</t>
  </si>
  <si>
    <t>-1203039783</t>
  </si>
  <si>
    <t>Provedení izolace proti zemní vlhkosti natěradly a tmely za studena  na ploše svislé S dvojnásobným nátěrem krystalickou hydroizolací</t>
  </si>
  <si>
    <t>(6*2,645)*2</t>
  </si>
  <si>
    <t>45</t>
  </si>
  <si>
    <t>58562050</t>
  </si>
  <si>
    <t>malta speciální izolace stěrková cementová pro zvýšení vodonepropustnosti betonu</t>
  </si>
  <si>
    <t>1606493842</t>
  </si>
  <si>
    <t>20,4+71,79</t>
  </si>
  <si>
    <t>92,19*1,65 'Přepočtené koeficientem množství</t>
  </si>
  <si>
    <t>46</t>
  </si>
  <si>
    <t>998711201</t>
  </si>
  <si>
    <t>Přesun hmot procentní pro izolace proti vodě, vlhkosti a plynům v objektech v do 6 m</t>
  </si>
  <si>
    <t>%</t>
  </si>
  <si>
    <t>1935649439</t>
  </si>
  <si>
    <t>Přesun hmot pro izolace proti vodě, vlhkosti a plynům  stanovený procentní sazbou (%) z ceny vodorovná dopravní vzdálenost do 50 m v objektech výšky do 6 m</t>
  </si>
  <si>
    <t>766</t>
  </si>
  <si>
    <t>Konstrukce truhlářské</t>
  </si>
  <si>
    <t>47</t>
  </si>
  <si>
    <t>766412224</t>
  </si>
  <si>
    <t>Montáž obložení stěn plochy přes 1 m2 palubkami modřínovými přes 100 mm</t>
  </si>
  <si>
    <t>-1651160956</t>
  </si>
  <si>
    <t>Montáž obložení stěn  plochy přes 1 m2 palubkami na pero a drážku modřínovými, šířky přes 100 mm</t>
  </si>
  <si>
    <t>(1,5*2)*(2,289+0,244+2,738+0,05)</t>
  </si>
  <si>
    <t>(1,475*2)*(2,289+0,244+1,943+0,1)</t>
  </si>
  <si>
    <t>((2.289+0.05+0,244+2,738)*0,3)*2</t>
  </si>
  <si>
    <t>48</t>
  </si>
  <si>
    <t>3820106315</t>
  </si>
  <si>
    <t>Obkladová a pohledová palubka sibiřský modřín tl. 30mm</t>
  </si>
  <si>
    <t>344861181</t>
  </si>
  <si>
    <t>32,655*1,15 'Přepočtené koeficientem množství</t>
  </si>
  <si>
    <t>49</t>
  </si>
  <si>
    <t>766417211</t>
  </si>
  <si>
    <t>Montáž obložení stěn podkladového roštu</t>
  </si>
  <si>
    <t>1573851246</t>
  </si>
  <si>
    <t>Montáž obložení stěn  rošt podkladový</t>
  </si>
  <si>
    <t>1,5*13</t>
  </si>
  <si>
    <t>0,3*13</t>
  </si>
  <si>
    <t>1,475*12</t>
  </si>
  <si>
    <t>50</t>
  </si>
  <si>
    <t>60514114</t>
  </si>
  <si>
    <t>řezivo jehličnaté lať impregnovaná dl 4 m</t>
  </si>
  <si>
    <t>668975189</t>
  </si>
  <si>
    <t>41,1*(0,05*0,03)</t>
  </si>
  <si>
    <t>51</t>
  </si>
  <si>
    <t>766-x1</t>
  </si>
  <si>
    <t>D+M Prosklená stěna ozn. O1 - spec. dle PD</t>
  </si>
  <si>
    <t>1318095221</t>
  </si>
  <si>
    <t>52</t>
  </si>
  <si>
    <t>766-x2</t>
  </si>
  <si>
    <t>D+M Prosklená stěna s dveřmi ozn. O2 - spec. dle PD</t>
  </si>
  <si>
    <t>-970325794</t>
  </si>
  <si>
    <t>53</t>
  </si>
  <si>
    <t>998766201</t>
  </si>
  <si>
    <t>Přesun hmot procentní pro konstrukce truhlářské v objektech v do 6 m</t>
  </si>
  <si>
    <t>1167204555</t>
  </si>
  <si>
    <t>Přesun hmot pro konstrukce truhlářské stanovený procentní sazbou (%) z ceny vodorovná dopravní vzdálenost do 50 m v objektech výšky do 6 m</t>
  </si>
  <si>
    <t>783</t>
  </si>
  <si>
    <t>Dokončovací práce - nátěry</t>
  </si>
  <si>
    <t>54</t>
  </si>
  <si>
    <t>783943151</t>
  </si>
  <si>
    <t>Penetrační polyuretanový nátěr hladkých betonových podlah</t>
  </si>
  <si>
    <t>-983537837</t>
  </si>
  <si>
    <t>Penetrační nátěr betonových podlah hladkých (z pohledového nebo gletovaného betonu, stěrky apod.) polyuretanový</t>
  </si>
  <si>
    <t>55</t>
  </si>
  <si>
    <t>783947161</t>
  </si>
  <si>
    <t>Krycí dvojnásobný polyuretanový vodou ředitelný nátěr betonové podlahy</t>
  </si>
  <si>
    <t>1359645334</t>
  </si>
  <si>
    <t>Krycí (uzavírací) nátěr betonových podlah dvojnásobný polyuretanový vodou ředitelný</t>
  </si>
  <si>
    <t>CELKEM VČETNĚ DPH</t>
  </si>
  <si>
    <t xml:space="preserve">DPH </t>
  </si>
  <si>
    <t>součet</t>
  </si>
  <si>
    <t>B) Zemní práce</t>
  </si>
  <si>
    <t>A) Materiál - montáž</t>
  </si>
  <si>
    <t>popis</t>
  </si>
  <si>
    <t>Tab-5</t>
  </si>
  <si>
    <t>REKAPITULACE</t>
  </si>
  <si>
    <t>vytýčení inž sítí na základě předaných podkladů</t>
  </si>
  <si>
    <t>dokumentace skut provedení</t>
  </si>
  <si>
    <t>geodetická činnost - zaměření skut prov</t>
  </si>
  <si>
    <t>geodetická činnost - vytýčení</t>
  </si>
  <si>
    <t>výchozí revize</t>
  </si>
  <si>
    <t>cena</t>
  </si>
  <si>
    <t>tab-4</t>
  </si>
  <si>
    <t>C) další činnosti</t>
  </si>
  <si>
    <r>
      <rPr>
        <sz val="8"/>
        <rFont val="Arial Narrow"/>
        <family val="2"/>
        <charset val="238"/>
      </rPr>
      <t>m</t>
    </r>
    <r>
      <rPr>
        <vertAlign val="superscript"/>
        <sz val="8"/>
        <rFont val="Arial Narrow"/>
        <family val="2"/>
        <charset val="238"/>
      </rPr>
      <t>2</t>
    </r>
  </si>
  <si>
    <t>zatravnění</t>
  </si>
  <si>
    <t>výstražná fólie</t>
  </si>
  <si>
    <t>0,3x0,6 m</t>
  </si>
  <si>
    <t>zához rýhy</t>
  </si>
  <si>
    <r>
      <rPr>
        <sz val="8"/>
        <rFont val="Arial Narrow"/>
        <family val="2"/>
        <charset val="238"/>
      </rPr>
      <t>m</t>
    </r>
    <r>
      <rPr>
        <vertAlign val="superscript"/>
        <sz val="8"/>
        <rFont val="Arial Narrow"/>
        <family val="2"/>
        <charset val="238"/>
      </rPr>
      <t>3</t>
    </r>
  </si>
  <si>
    <t>prosátý písek</t>
  </si>
  <si>
    <t>zapískování kabelu</t>
  </si>
  <si>
    <t>0,4x0,5 m</t>
  </si>
  <si>
    <t>výkop rýhy – terén</t>
  </si>
  <si>
    <t>cena/jedn.</t>
  </si>
  <si>
    <t xml:space="preserve">     množství</t>
  </si>
  <si>
    <t>typ</t>
  </si>
  <si>
    <t>tab-3</t>
  </si>
  <si>
    <t>ks</t>
  </si>
  <si>
    <t>PEN</t>
  </si>
  <si>
    <t>svorkovnice</t>
  </si>
  <si>
    <t>propojovací lišta</t>
  </si>
  <si>
    <t>RS6</t>
  </si>
  <si>
    <t>svorky</t>
  </si>
  <si>
    <t>RS2,5</t>
  </si>
  <si>
    <t>10A</t>
  </si>
  <si>
    <t>jistič jednopólový</t>
  </si>
  <si>
    <t>10A – 30mA</t>
  </si>
  <si>
    <t>proudový chránič s nadproudovou ochranou</t>
  </si>
  <si>
    <t>25A</t>
  </si>
  <si>
    <t>vypínač jednopólový</t>
  </si>
  <si>
    <t>KLV-12UP (fa EATON)</t>
  </si>
  <si>
    <t>skříň</t>
  </si>
  <si>
    <t>tab-2</t>
  </si>
  <si>
    <t xml:space="preserve">Rozváděč R </t>
  </si>
  <si>
    <t>svítidlo stropní – lustr</t>
  </si>
  <si>
    <t>IPX4</t>
  </si>
  <si>
    <t>svítidlo nástěnné venkovní</t>
  </si>
  <si>
    <t>230V/16A</t>
  </si>
  <si>
    <t xml:space="preserve">zásuvka  </t>
  </si>
  <si>
    <t>řaz. č.5</t>
  </si>
  <si>
    <t xml:space="preserve">sériový spínač </t>
  </si>
  <si>
    <t>řaz. č.1</t>
  </si>
  <si>
    <t xml:space="preserve">jednopólový spínač </t>
  </si>
  <si>
    <t>wago</t>
  </si>
  <si>
    <t>CYKY3Cx6</t>
  </si>
  <si>
    <t>kabel</t>
  </si>
  <si>
    <t>CYKY2Bx6</t>
  </si>
  <si>
    <t>CYKY3Cx1,5</t>
  </si>
  <si>
    <t>tab-1</t>
  </si>
  <si>
    <t>www.stavebnikalkulace.cz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</si>
</sst>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%"/>
    <numFmt numFmtId="165" formatCode="dd\.mm\.yyyy"/>
    <numFmt numFmtId="166" formatCode="#,##0.00000"/>
    <numFmt numFmtId="167" formatCode="#,##0.000"/>
    <numFmt numFmtId="168" formatCode="#,##0.00&quot;Kč &quot;;\(#,##0.00&quot;Kč)&quot;"/>
    <numFmt numFmtId="169" formatCode="\ #,##0.00&quot; Kč &quot;;\-#,##0.00&quot; Kč &quot;;\-#&quot; Kč &quot;;@\ 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Courier New"/>
      <charset val="238"/>
    </font>
    <font>
      <sz val="10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</borders>
  <cellStyleXfs count="4">
    <xf numFmtId="0" fontId="0" fillId="0" borderId="0"/>
    <xf numFmtId="0" fontId="37" fillId="0" borderId="0" applyNumberFormat="0" applyFill="0" applyBorder="0" applyAlignment="0" applyProtection="0"/>
    <xf numFmtId="0" fontId="38" fillId="0" borderId="0"/>
    <xf numFmtId="169" fontId="38" fillId="0" borderId="0" applyBorder="0" applyAlignment="0" applyProtection="0"/>
  </cellStyleXfs>
  <cellXfs count="3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9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1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 applyProtection="1">
      <alignment horizontal="center" vertical="center" wrapText="1"/>
      <protection locked="0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8" fillId="0" borderId="0" xfId="2"/>
    <xf numFmtId="0" fontId="39" fillId="0" borderId="0" xfId="2" applyFont="1" applyAlignment="1">
      <alignment vertical="center"/>
    </xf>
    <xf numFmtId="0" fontId="39" fillId="0" borderId="0" xfId="2" applyFont="1" applyAlignment="1">
      <alignment horizontal="center" vertical="center"/>
    </xf>
    <xf numFmtId="168" fontId="39" fillId="0" borderId="23" xfId="2" applyNumberFormat="1" applyFont="1" applyBorder="1" applyAlignment="1">
      <alignment vertical="center"/>
    </xf>
    <xf numFmtId="0" fontId="39" fillId="0" borderId="24" xfId="2" applyFont="1" applyBorder="1" applyAlignment="1">
      <alignment vertical="center"/>
    </xf>
    <xf numFmtId="0" fontId="39" fillId="0" borderId="25" xfId="2" applyFont="1" applyBorder="1" applyAlignment="1">
      <alignment vertical="center"/>
    </xf>
    <xf numFmtId="168" fontId="40" fillId="0" borderId="26" xfId="2" applyNumberFormat="1" applyFont="1" applyBorder="1" applyAlignment="1">
      <alignment horizontal="center" vertical="center"/>
    </xf>
    <xf numFmtId="0" fontId="39" fillId="0" borderId="27" xfId="2" applyFont="1" applyBorder="1" applyAlignment="1">
      <alignment horizontal="center" vertical="center"/>
    </xf>
    <xf numFmtId="0" fontId="39" fillId="0" borderId="28" xfId="2" applyFont="1" applyBorder="1" applyAlignment="1">
      <alignment vertical="center"/>
    </xf>
    <xf numFmtId="0" fontId="39" fillId="0" borderId="29" xfId="2" applyFont="1" applyBorder="1" applyAlignment="1">
      <alignment vertical="center"/>
    </xf>
    <xf numFmtId="0" fontId="39" fillId="0" borderId="30" xfId="2" applyFont="1" applyBorder="1" applyAlignment="1">
      <alignment vertical="center"/>
    </xf>
    <xf numFmtId="168" fontId="40" fillId="0" borderId="31" xfId="2" applyNumberFormat="1" applyFont="1" applyBorder="1" applyAlignment="1">
      <alignment horizontal="center" vertical="center"/>
    </xf>
    <xf numFmtId="0" fontId="39" fillId="0" borderId="32" xfId="2" applyFont="1" applyBorder="1" applyAlignment="1">
      <alignment horizontal="center" vertical="center"/>
    </xf>
    <xf numFmtId="168" fontId="41" fillId="0" borderId="33" xfId="3" applyNumberFormat="1" applyFont="1" applyBorder="1" applyAlignment="1">
      <alignment vertical="center"/>
    </xf>
    <xf numFmtId="0" fontId="42" fillId="0" borderId="29" xfId="2" applyFont="1" applyBorder="1" applyAlignment="1">
      <alignment vertical="center"/>
    </xf>
    <xf numFmtId="0" fontId="43" fillId="0" borderId="30" xfId="2" applyFont="1" applyBorder="1" applyAlignment="1">
      <alignment horizontal="left" vertical="center"/>
    </xf>
    <xf numFmtId="0" fontId="42" fillId="0" borderId="34" xfId="2" applyFont="1" applyBorder="1" applyAlignment="1">
      <alignment horizontal="center" vertical="center"/>
    </xf>
    <xf numFmtId="168" fontId="42" fillId="0" borderId="28" xfId="2" applyNumberFormat="1" applyFont="1" applyBorder="1" applyAlignment="1">
      <alignment vertical="center"/>
    </xf>
    <xf numFmtId="168" fontId="42" fillId="0" borderId="29" xfId="2" applyNumberFormat="1" applyFont="1" applyBorder="1" applyAlignment="1">
      <alignment vertical="center"/>
    </xf>
    <xf numFmtId="0" fontId="42" fillId="0" borderId="29" xfId="2" applyFont="1" applyBorder="1" applyAlignment="1">
      <alignment horizontal="left" vertical="center"/>
    </xf>
    <xf numFmtId="1" fontId="42" fillId="0" borderId="29" xfId="2" applyNumberFormat="1" applyFont="1" applyBorder="1" applyAlignment="1">
      <alignment vertical="center"/>
    </xf>
    <xf numFmtId="0" fontId="42" fillId="0" borderId="30" xfId="2" applyFont="1" applyBorder="1" applyAlignment="1">
      <alignment horizontal="center" vertical="center"/>
    </xf>
    <xf numFmtId="0" fontId="42" fillId="0" borderId="35" xfId="2" applyFont="1" applyBorder="1" applyAlignment="1">
      <alignment horizontal="center" vertical="center"/>
    </xf>
    <xf numFmtId="0" fontId="42" fillId="0" borderId="32" xfId="2" applyFont="1" applyBorder="1" applyAlignment="1">
      <alignment horizontal="center" vertical="center"/>
    </xf>
    <xf numFmtId="168" fontId="42" fillId="0" borderId="36" xfId="2" applyNumberFormat="1" applyFont="1" applyBorder="1" applyAlignment="1">
      <alignment vertical="center"/>
    </xf>
    <xf numFmtId="0" fontId="40" fillId="0" borderId="28" xfId="2" applyFont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0" fontId="40" fillId="0" borderId="29" xfId="2" applyFont="1" applyBorder="1" applyAlignment="1">
      <alignment vertical="center"/>
    </xf>
    <xf numFmtId="0" fontId="40" fillId="0" borderId="30" xfId="2" applyFont="1" applyBorder="1" applyAlignment="1">
      <alignment horizontal="center" vertical="center"/>
    </xf>
    <xf numFmtId="0" fontId="40" fillId="0" borderId="37" xfId="2" applyFont="1" applyBorder="1" applyAlignment="1">
      <alignment horizontal="center" vertical="center"/>
    </xf>
    <xf numFmtId="0" fontId="41" fillId="0" borderId="38" xfId="2" applyFont="1" applyBorder="1" applyAlignment="1">
      <alignment horizontal="center" vertical="center"/>
    </xf>
    <xf numFmtId="0" fontId="44" fillId="0" borderId="39" xfId="2" applyFont="1" applyBorder="1" applyAlignment="1">
      <alignment horizontal="center" vertical="center"/>
    </xf>
    <xf numFmtId="168" fontId="41" fillId="0" borderId="0" xfId="3" applyNumberFormat="1" applyFont="1" applyAlignment="1">
      <alignment vertical="center"/>
    </xf>
    <xf numFmtId="0" fontId="42" fillId="0" borderId="0" xfId="2" applyFont="1" applyAlignment="1">
      <alignment vertical="center"/>
    </xf>
    <xf numFmtId="0" fontId="43" fillId="0" borderId="0" xfId="2" applyFont="1" applyAlignment="1">
      <alignment horizontal="left" vertical="center"/>
    </xf>
    <xf numFmtId="168" fontId="40" fillId="0" borderId="0" xfId="2" applyNumberFormat="1" applyFont="1" applyAlignment="1">
      <alignment horizontal="center" vertical="center"/>
    </xf>
    <xf numFmtId="0" fontId="42" fillId="0" borderId="0" xfId="2" applyFont="1" applyAlignment="1">
      <alignment horizontal="center" vertical="center"/>
    </xf>
    <xf numFmtId="168" fontId="41" fillId="0" borderId="40" xfId="3" applyNumberFormat="1" applyFont="1" applyBorder="1" applyAlignment="1">
      <alignment vertical="center"/>
    </xf>
    <xf numFmtId="0" fontId="42" fillId="0" borderId="41" xfId="2" applyFont="1" applyBorder="1" applyAlignment="1">
      <alignment vertical="center"/>
    </xf>
    <xf numFmtId="0" fontId="43" fillId="0" borderId="41" xfId="2" applyFont="1" applyBorder="1" applyAlignment="1">
      <alignment horizontal="left" vertical="center"/>
    </xf>
    <xf numFmtId="168" fontId="40" fillId="0" borderId="42" xfId="2" applyNumberFormat="1" applyFont="1" applyBorder="1" applyAlignment="1">
      <alignment horizontal="center" vertical="center"/>
    </xf>
    <xf numFmtId="0" fontId="42" fillId="0" borderId="43" xfId="2" applyFont="1" applyBorder="1" applyAlignment="1">
      <alignment horizontal="center" vertical="center"/>
    </xf>
    <xf numFmtId="168" fontId="42" fillId="0" borderId="0" xfId="2" applyNumberFormat="1" applyFont="1" applyAlignment="1">
      <alignment horizontal="center" vertical="center"/>
    </xf>
    <xf numFmtId="168" fontId="41" fillId="0" borderId="23" xfId="3" applyNumberFormat="1" applyFont="1" applyBorder="1" applyAlignment="1">
      <alignment vertical="center"/>
    </xf>
    <xf numFmtId="0" fontId="42" fillId="0" borderId="44" xfId="2" applyFont="1" applyBorder="1" applyAlignment="1">
      <alignment vertical="center"/>
    </xf>
    <xf numFmtId="0" fontId="42" fillId="0" borderId="24" xfId="2" applyFont="1" applyBorder="1" applyAlignment="1">
      <alignment vertical="center"/>
    </xf>
    <xf numFmtId="0" fontId="43" fillId="0" borderId="44" xfId="2" applyFont="1" applyBorder="1" applyAlignment="1">
      <alignment horizontal="left" vertical="center"/>
    </xf>
    <xf numFmtId="168" fontId="40" fillId="0" borderId="25" xfId="2" applyNumberFormat="1" applyFont="1" applyBorder="1" applyAlignment="1">
      <alignment horizontal="center" vertical="center"/>
    </xf>
    <xf numFmtId="0" fontId="42" fillId="0" borderId="27" xfId="2" applyFont="1" applyBorder="1" applyAlignment="1">
      <alignment horizontal="center" vertical="center"/>
    </xf>
    <xf numFmtId="168" fontId="42" fillId="0" borderId="45" xfId="2" applyNumberFormat="1" applyFont="1" applyBorder="1" applyAlignment="1">
      <alignment vertical="center"/>
    </xf>
    <xf numFmtId="168" fontId="42" fillId="0" borderId="31" xfId="2" applyNumberFormat="1" applyFont="1" applyBorder="1" applyAlignment="1">
      <alignment vertical="center"/>
    </xf>
    <xf numFmtId="0" fontId="42" fillId="0" borderId="35" xfId="2" applyFont="1" applyBorder="1" applyAlignment="1">
      <alignment horizontal="left" vertical="center"/>
    </xf>
    <xf numFmtId="0" fontId="42" fillId="0" borderId="31" xfId="2" applyFont="1" applyBorder="1" applyAlignment="1">
      <alignment horizontal="center" vertical="center"/>
    </xf>
    <xf numFmtId="0" fontId="42" fillId="0" borderId="30" xfId="2" applyFont="1" applyBorder="1" applyAlignment="1">
      <alignment vertical="center"/>
    </xf>
    <xf numFmtId="168" fontId="42" fillId="0" borderId="46" xfId="2" applyNumberFormat="1" applyFont="1" applyBorder="1" applyAlignment="1">
      <alignment vertical="center"/>
    </xf>
    <xf numFmtId="0" fontId="40" fillId="0" borderId="47" xfId="2" applyFont="1" applyBorder="1" applyAlignment="1">
      <alignment horizontal="center" vertical="center"/>
    </xf>
    <xf numFmtId="0" fontId="40" fillId="0" borderId="48" xfId="2" applyFont="1" applyBorder="1" applyAlignment="1">
      <alignment vertical="center"/>
    </xf>
    <xf numFmtId="0" fontId="40" fillId="0" borderId="48" xfId="2" applyFont="1" applyBorder="1" applyAlignment="1">
      <alignment horizontal="center" vertical="center"/>
    </xf>
    <xf numFmtId="168" fontId="40" fillId="0" borderId="23" xfId="2" applyNumberFormat="1" applyFont="1" applyBorder="1" applyAlignment="1">
      <alignment horizontal="center" vertical="center"/>
    </xf>
    <xf numFmtId="168" fontId="40" fillId="0" borderId="44" xfId="2" applyNumberFormat="1" applyFont="1" applyBorder="1" applyAlignment="1">
      <alignment horizontal="center" vertical="center"/>
    </xf>
    <xf numFmtId="168" fontId="40" fillId="0" borderId="24" xfId="2" applyNumberFormat="1" applyFont="1" applyBorder="1" applyAlignment="1">
      <alignment horizontal="center" vertical="center"/>
    </xf>
    <xf numFmtId="0" fontId="42" fillId="0" borderId="27" xfId="2" applyFont="1" applyBorder="1" applyAlignment="1">
      <alignment horizontal="center" vertical="center" wrapText="1"/>
    </xf>
    <xf numFmtId="0" fontId="42" fillId="0" borderId="35" xfId="2" applyFont="1" applyBorder="1" applyAlignment="1">
      <alignment horizontal="left" vertical="center" wrapText="1"/>
    </xf>
    <xf numFmtId="0" fontId="42" fillId="0" borderId="30" xfId="2" applyFont="1" applyBorder="1" applyAlignment="1">
      <alignment vertical="center" wrapText="1"/>
    </xf>
    <xf numFmtId="0" fontId="42" fillId="0" borderId="31" xfId="2" applyFont="1" applyBorder="1" applyAlignment="1">
      <alignment horizontal="center" vertical="center" wrapText="1"/>
    </xf>
    <xf numFmtId="0" fontId="42" fillId="0" borderId="29" xfId="2" applyFont="1" applyBorder="1" applyAlignment="1">
      <alignment horizontal="center" vertical="center" wrapText="1"/>
    </xf>
    <xf numFmtId="0" fontId="42" fillId="0" borderId="32" xfId="2" applyFont="1" applyBorder="1" applyAlignment="1">
      <alignment horizontal="center" vertical="center" wrapText="1"/>
    </xf>
    <xf numFmtId="0" fontId="42" fillId="0" borderId="31" xfId="2" applyFont="1" applyBorder="1" applyAlignment="1">
      <alignment vertical="center" wrapText="1"/>
    </xf>
    <xf numFmtId="0" fontId="40" fillId="0" borderId="47" xfId="2" applyFont="1" applyBorder="1" applyAlignment="1">
      <alignment horizontal="center" vertical="center" wrapText="1"/>
    </xf>
    <xf numFmtId="0" fontId="40" fillId="0" borderId="37" xfId="2" applyFont="1" applyBorder="1" applyAlignment="1">
      <alignment horizontal="center" vertical="center" wrapText="1"/>
    </xf>
    <xf numFmtId="0" fontId="40" fillId="0" borderId="31" xfId="2" applyFont="1" applyBorder="1" applyAlignment="1">
      <alignment horizontal="center" vertical="center" wrapText="1"/>
    </xf>
    <xf numFmtId="0" fontId="40" fillId="0" borderId="48" xfId="2" applyFont="1" applyBorder="1" applyAlignment="1">
      <alignment horizontal="center" vertical="center" wrapText="1"/>
    </xf>
    <xf numFmtId="0" fontId="42" fillId="0" borderId="34" xfId="2" applyFont="1" applyBorder="1" applyAlignment="1">
      <alignment horizontal="center" vertical="center" wrapText="1"/>
    </xf>
    <xf numFmtId="0" fontId="40" fillId="0" borderId="38" xfId="2" applyFont="1" applyBorder="1" applyAlignment="1">
      <alignment horizontal="center" vertical="center"/>
    </xf>
    <xf numFmtId="0" fontId="44" fillId="0" borderId="49" xfId="2" applyFont="1" applyBorder="1" applyAlignment="1">
      <alignment horizontal="center" vertical="center"/>
    </xf>
    <xf numFmtId="0" fontId="41" fillId="0" borderId="0" xfId="2" applyFont="1" applyAlignment="1">
      <alignment horizontal="right" vertical="center"/>
    </xf>
    <xf numFmtId="168" fontId="42" fillId="0" borderId="35" xfId="2" applyNumberFormat="1" applyFont="1" applyBorder="1" applyAlignment="1">
      <alignment vertical="center"/>
    </xf>
    <xf numFmtId="0" fontId="42" fillId="0" borderId="37" xfId="2" applyFont="1" applyBorder="1" applyAlignment="1">
      <alignment horizontal="left" vertical="center"/>
    </xf>
    <xf numFmtId="0" fontId="42" fillId="0" borderId="48" xfId="2" applyFont="1" applyBorder="1" applyAlignment="1">
      <alignment vertical="center"/>
    </xf>
    <xf numFmtId="0" fontId="42" fillId="0" borderId="46" xfId="2" applyFont="1" applyBorder="1" applyAlignment="1">
      <alignment horizontal="center" vertical="center"/>
    </xf>
    <xf numFmtId="0" fontId="40" fillId="0" borderId="46" xfId="2" applyFont="1" applyBorder="1" applyAlignment="1">
      <alignment horizontal="center" vertical="center"/>
    </xf>
    <xf numFmtId="0" fontId="37" fillId="0" borderId="0" xfId="1" applyAlignment="1">
      <alignment horizontal="left" vertical="center"/>
    </xf>
    <xf numFmtId="0" fontId="37" fillId="0" borderId="0" xfId="1" applyAlignment="1">
      <alignment vertical="center" wrapText="1"/>
    </xf>
  </cellXfs>
  <cellStyles count="4">
    <cellStyle name="Hypertextový odkaz" xfId="1" builtinId="8"/>
    <cellStyle name="Měna 2" xfId="3" xr:uid="{6105B9DE-E5F8-4A80-9F24-DCB51389C670}"/>
    <cellStyle name="Normální" xfId="0" builtinId="0" customBuiltin="1"/>
    <cellStyle name="Normální 2" xfId="2" xr:uid="{191C75FD-D81D-4A8D-83C6-185DFF4068BD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stavebnikalkulace.cz/" TargetMode="External"/><Relationship Id="rId1" Type="http://schemas.openxmlformats.org/officeDocument/2006/relationships/hyperlink" Target="http://www.stavebnikalkulace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AM91" sqref="AM91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22" t="s">
        <v>5</v>
      </c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s="1" customFormat="1" ht="12" customHeight="1">
      <c r="B5" s="19"/>
      <c r="D5" s="23" t="s">
        <v>13</v>
      </c>
      <c r="K5" s="233" t="s">
        <v>14</v>
      </c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R5" s="19"/>
      <c r="BE5" s="213" t="s">
        <v>15</v>
      </c>
      <c r="BS5" s="16" t="s">
        <v>6</v>
      </c>
    </row>
    <row r="6" spans="1:74" s="1" customFormat="1" ht="36.950000000000003" customHeight="1">
      <c r="B6" s="19"/>
      <c r="D6" s="25" t="s">
        <v>16</v>
      </c>
      <c r="K6" s="234" t="s">
        <v>17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R6" s="19"/>
      <c r="BE6" s="214"/>
      <c r="BS6" s="16" t="s">
        <v>6</v>
      </c>
    </row>
    <row r="7" spans="1:74" s="1" customFormat="1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4"/>
      <c r="BS7" s="16" t="s">
        <v>6</v>
      </c>
    </row>
    <row r="8" spans="1:74" s="1" customFormat="1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14"/>
      <c r="BS8" s="16" t="s">
        <v>6</v>
      </c>
    </row>
    <row r="9" spans="1:74" s="1" customFormat="1" ht="14.45" customHeight="1">
      <c r="B9" s="19"/>
      <c r="AR9" s="19"/>
      <c r="BE9" s="214"/>
      <c r="BS9" s="16" t="s">
        <v>6</v>
      </c>
    </row>
    <row r="10" spans="1:74" s="1" customFormat="1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14"/>
      <c r="BS10" s="16" t="s">
        <v>6</v>
      </c>
    </row>
    <row r="11" spans="1:74" s="1" customFormat="1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14"/>
      <c r="BS11" s="16" t="s">
        <v>6</v>
      </c>
    </row>
    <row r="12" spans="1:74" s="1" customFormat="1" ht="6.95" customHeight="1">
      <c r="B12" s="19"/>
      <c r="AR12" s="19"/>
      <c r="BE12" s="214"/>
      <c r="BS12" s="16" t="s">
        <v>6</v>
      </c>
    </row>
    <row r="13" spans="1:74" s="1" customFormat="1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214"/>
      <c r="BS13" s="16" t="s">
        <v>6</v>
      </c>
    </row>
    <row r="14" spans="1:74" ht="12.75">
      <c r="B14" s="19"/>
      <c r="E14" s="235" t="s">
        <v>29</v>
      </c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6" t="s">
        <v>27</v>
      </c>
      <c r="AN14" s="28" t="s">
        <v>29</v>
      </c>
      <c r="AR14" s="19"/>
      <c r="BE14" s="214"/>
      <c r="BS14" s="16" t="s">
        <v>6</v>
      </c>
    </row>
    <row r="15" spans="1:74" s="1" customFormat="1" ht="6.95" customHeight="1">
      <c r="B15" s="19"/>
      <c r="AR15" s="19"/>
      <c r="BE15" s="214"/>
      <c r="BS15" s="16" t="s">
        <v>3</v>
      </c>
    </row>
    <row r="16" spans="1:74" s="1" customFormat="1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214"/>
      <c r="BS16" s="16" t="s">
        <v>3</v>
      </c>
    </row>
    <row r="17" spans="1:71" s="1" customFormat="1" ht="18.399999999999999" customHeight="1">
      <c r="B17" s="19"/>
      <c r="E17" s="24" t="s">
        <v>31</v>
      </c>
      <c r="AK17" s="26" t="s">
        <v>27</v>
      </c>
      <c r="AN17" s="24" t="s">
        <v>1</v>
      </c>
      <c r="AR17" s="19"/>
      <c r="BE17" s="214"/>
      <c r="BS17" s="16" t="s">
        <v>32</v>
      </c>
    </row>
    <row r="18" spans="1:71" s="1" customFormat="1" ht="6.95" customHeight="1">
      <c r="B18" s="19"/>
      <c r="AR18" s="19"/>
      <c r="BE18" s="214"/>
      <c r="BS18" s="16" t="s">
        <v>6</v>
      </c>
    </row>
    <row r="19" spans="1:71" s="1" customFormat="1" ht="12" customHeight="1">
      <c r="B19" s="19"/>
      <c r="D19" s="26" t="s">
        <v>33</v>
      </c>
      <c r="AK19" s="26" t="s">
        <v>25</v>
      </c>
      <c r="AN19" s="24" t="s">
        <v>1</v>
      </c>
      <c r="AR19" s="19"/>
      <c r="BE19" s="214"/>
      <c r="BS19" s="16" t="s">
        <v>6</v>
      </c>
    </row>
    <row r="20" spans="1:71" s="1" customFormat="1" ht="18.399999999999999" customHeight="1">
      <c r="B20" s="19"/>
      <c r="E20" s="335" t="s">
        <v>556</v>
      </c>
      <c r="AK20" s="26" t="s">
        <v>27</v>
      </c>
      <c r="AN20" s="24" t="s">
        <v>1</v>
      </c>
      <c r="AR20" s="19"/>
      <c r="BE20" s="214"/>
      <c r="BS20" s="16" t="s">
        <v>32</v>
      </c>
    </row>
    <row r="21" spans="1:71" s="1" customFormat="1" ht="6.95" customHeight="1">
      <c r="B21" s="19"/>
      <c r="AR21" s="19"/>
      <c r="BE21" s="214"/>
    </row>
    <row r="22" spans="1:71" s="1" customFormat="1" ht="12" customHeight="1">
      <c r="B22" s="19"/>
      <c r="D22" s="26" t="s">
        <v>35</v>
      </c>
      <c r="AR22" s="19"/>
      <c r="BE22" s="214"/>
    </row>
    <row r="23" spans="1:71" s="1" customFormat="1" ht="16.5" customHeight="1">
      <c r="B23" s="19"/>
      <c r="E23" s="237" t="s">
        <v>1</v>
      </c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R23" s="19"/>
      <c r="BE23" s="214"/>
    </row>
    <row r="24" spans="1:71" s="1" customFormat="1" ht="6.95" customHeight="1">
      <c r="B24" s="19"/>
      <c r="AR24" s="19"/>
      <c r="BE24" s="214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4"/>
    </row>
    <row r="26" spans="1:71" s="2" customFormat="1" ht="25.9" customHeight="1">
      <c r="A26" s="31"/>
      <c r="B26" s="32"/>
      <c r="C26" s="31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16">
        <f>ROUND(AG94,2)</f>
        <v>0</v>
      </c>
      <c r="AL26" s="217"/>
      <c r="AM26" s="217"/>
      <c r="AN26" s="217"/>
      <c r="AO26" s="217"/>
      <c r="AP26" s="31"/>
      <c r="AQ26" s="31"/>
      <c r="AR26" s="32"/>
      <c r="BE26" s="214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14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38" t="s">
        <v>37</v>
      </c>
      <c r="M28" s="238"/>
      <c r="N28" s="238"/>
      <c r="O28" s="238"/>
      <c r="P28" s="238"/>
      <c r="Q28" s="31"/>
      <c r="R28" s="31"/>
      <c r="S28" s="31"/>
      <c r="T28" s="31"/>
      <c r="U28" s="31"/>
      <c r="V28" s="31"/>
      <c r="W28" s="238" t="s">
        <v>38</v>
      </c>
      <c r="X28" s="238"/>
      <c r="Y28" s="238"/>
      <c r="Z28" s="238"/>
      <c r="AA28" s="238"/>
      <c r="AB28" s="238"/>
      <c r="AC28" s="238"/>
      <c r="AD28" s="238"/>
      <c r="AE28" s="238"/>
      <c r="AF28" s="31"/>
      <c r="AG28" s="31"/>
      <c r="AH28" s="31"/>
      <c r="AI28" s="31"/>
      <c r="AJ28" s="31"/>
      <c r="AK28" s="238" t="s">
        <v>39</v>
      </c>
      <c r="AL28" s="238"/>
      <c r="AM28" s="238"/>
      <c r="AN28" s="238"/>
      <c r="AO28" s="238"/>
      <c r="AP28" s="31"/>
      <c r="AQ28" s="31"/>
      <c r="AR28" s="32"/>
      <c r="BE28" s="214"/>
    </row>
    <row r="29" spans="1:71" s="3" customFormat="1" ht="14.45" customHeight="1">
      <c r="B29" s="36"/>
      <c r="D29" s="26" t="s">
        <v>40</v>
      </c>
      <c r="F29" s="26" t="s">
        <v>41</v>
      </c>
      <c r="L29" s="239">
        <v>0.21</v>
      </c>
      <c r="M29" s="212"/>
      <c r="N29" s="212"/>
      <c r="O29" s="212"/>
      <c r="P29" s="212"/>
      <c r="W29" s="211">
        <f>SUM(AK26)</f>
        <v>0</v>
      </c>
      <c r="X29" s="212"/>
      <c r="Y29" s="212"/>
      <c r="Z29" s="212"/>
      <c r="AA29" s="212"/>
      <c r="AB29" s="212"/>
      <c r="AC29" s="212"/>
      <c r="AD29" s="212"/>
      <c r="AE29" s="212"/>
      <c r="AK29" s="211">
        <f>SUM(W29*L29)</f>
        <v>0</v>
      </c>
      <c r="AL29" s="212"/>
      <c r="AM29" s="212"/>
      <c r="AN29" s="212"/>
      <c r="AO29" s="212"/>
      <c r="AR29" s="36"/>
      <c r="BE29" s="215"/>
    </row>
    <row r="30" spans="1:71" s="3" customFormat="1" ht="14.45" customHeight="1">
      <c r="B30" s="36"/>
      <c r="F30" s="26" t="s">
        <v>42</v>
      </c>
      <c r="L30" s="239">
        <v>0.15</v>
      </c>
      <c r="M30" s="212"/>
      <c r="N30" s="212"/>
      <c r="O30" s="212"/>
      <c r="P30" s="212"/>
      <c r="W30" s="211">
        <v>0</v>
      </c>
      <c r="X30" s="212"/>
      <c r="Y30" s="212"/>
      <c r="Z30" s="212"/>
      <c r="AA30" s="212"/>
      <c r="AB30" s="212"/>
      <c r="AC30" s="212"/>
      <c r="AD30" s="212"/>
      <c r="AE30" s="212"/>
      <c r="AK30" s="211">
        <v>0</v>
      </c>
      <c r="AL30" s="212"/>
      <c r="AM30" s="212"/>
      <c r="AN30" s="212"/>
      <c r="AO30" s="212"/>
      <c r="AR30" s="36"/>
      <c r="BE30" s="215"/>
    </row>
    <row r="31" spans="1:71" s="3" customFormat="1" ht="14.45" hidden="1" customHeight="1">
      <c r="B31" s="36"/>
      <c r="F31" s="26" t="s">
        <v>43</v>
      </c>
      <c r="L31" s="239">
        <v>0.21</v>
      </c>
      <c r="M31" s="212"/>
      <c r="N31" s="212"/>
      <c r="O31" s="212"/>
      <c r="P31" s="212"/>
      <c r="W31" s="211" t="e">
        <f>ROUND(BB94, 2)</f>
        <v>#REF!</v>
      </c>
      <c r="X31" s="212"/>
      <c r="Y31" s="212"/>
      <c r="Z31" s="212"/>
      <c r="AA31" s="212"/>
      <c r="AB31" s="212"/>
      <c r="AC31" s="212"/>
      <c r="AD31" s="212"/>
      <c r="AE31" s="212"/>
      <c r="AK31" s="211">
        <v>0</v>
      </c>
      <c r="AL31" s="212"/>
      <c r="AM31" s="212"/>
      <c r="AN31" s="212"/>
      <c r="AO31" s="212"/>
      <c r="AR31" s="36"/>
      <c r="BE31" s="215"/>
    </row>
    <row r="32" spans="1:71" s="3" customFormat="1" ht="14.45" hidden="1" customHeight="1">
      <c r="B32" s="36"/>
      <c r="F32" s="26" t="s">
        <v>44</v>
      </c>
      <c r="L32" s="239">
        <v>0.15</v>
      </c>
      <c r="M32" s="212"/>
      <c r="N32" s="212"/>
      <c r="O32" s="212"/>
      <c r="P32" s="212"/>
      <c r="W32" s="211" t="e">
        <f>ROUND(BC94, 2)</f>
        <v>#REF!</v>
      </c>
      <c r="X32" s="212"/>
      <c r="Y32" s="212"/>
      <c r="Z32" s="212"/>
      <c r="AA32" s="212"/>
      <c r="AB32" s="212"/>
      <c r="AC32" s="212"/>
      <c r="AD32" s="212"/>
      <c r="AE32" s="212"/>
      <c r="AK32" s="211">
        <v>0</v>
      </c>
      <c r="AL32" s="212"/>
      <c r="AM32" s="212"/>
      <c r="AN32" s="212"/>
      <c r="AO32" s="212"/>
      <c r="AR32" s="36"/>
      <c r="BE32" s="215"/>
    </row>
    <row r="33" spans="1:57" s="3" customFormat="1" ht="14.45" hidden="1" customHeight="1">
      <c r="B33" s="36"/>
      <c r="F33" s="26" t="s">
        <v>45</v>
      </c>
      <c r="L33" s="239">
        <v>0</v>
      </c>
      <c r="M33" s="212"/>
      <c r="N33" s="212"/>
      <c r="O33" s="212"/>
      <c r="P33" s="212"/>
      <c r="W33" s="211" t="e">
        <f>ROUND(BD94, 2)</f>
        <v>#REF!</v>
      </c>
      <c r="X33" s="212"/>
      <c r="Y33" s="212"/>
      <c r="Z33" s="212"/>
      <c r="AA33" s="212"/>
      <c r="AB33" s="212"/>
      <c r="AC33" s="212"/>
      <c r="AD33" s="212"/>
      <c r="AE33" s="212"/>
      <c r="AK33" s="211">
        <v>0</v>
      </c>
      <c r="AL33" s="212"/>
      <c r="AM33" s="212"/>
      <c r="AN33" s="212"/>
      <c r="AO33" s="212"/>
      <c r="AR33" s="36"/>
      <c r="BE33" s="215"/>
    </row>
    <row r="34" spans="1:57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214"/>
    </row>
    <row r="35" spans="1:57" s="2" customFormat="1" ht="25.9" customHeight="1">
      <c r="A35" s="31"/>
      <c r="B35" s="32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18" t="s">
        <v>48</v>
      </c>
      <c r="Y35" s="219"/>
      <c r="Z35" s="219"/>
      <c r="AA35" s="219"/>
      <c r="AB35" s="219"/>
      <c r="AC35" s="39"/>
      <c r="AD35" s="39"/>
      <c r="AE35" s="39"/>
      <c r="AF35" s="39"/>
      <c r="AG35" s="39"/>
      <c r="AH35" s="39"/>
      <c r="AI35" s="39"/>
      <c r="AJ35" s="39"/>
      <c r="AK35" s="220">
        <f>SUM(AK26:AK33)</f>
        <v>0</v>
      </c>
      <c r="AL35" s="219"/>
      <c r="AM35" s="219"/>
      <c r="AN35" s="219"/>
      <c r="AO35" s="221"/>
      <c r="AP35" s="37"/>
      <c r="AQ35" s="37"/>
      <c r="AR35" s="32"/>
      <c r="BE35" s="31"/>
    </row>
    <row r="36" spans="1:57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1"/>
      <c r="D49" s="42" t="s">
        <v>49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50</v>
      </c>
      <c r="AI49" s="43"/>
      <c r="AJ49" s="43"/>
      <c r="AK49" s="43"/>
      <c r="AL49" s="43"/>
      <c r="AM49" s="43"/>
      <c r="AN49" s="43"/>
      <c r="AO49" s="43"/>
      <c r="AR49" s="41"/>
    </row>
    <row r="50" spans="1:57" ht="11.25">
      <c r="B50" s="19"/>
      <c r="AR50" s="19"/>
    </row>
    <row r="51" spans="1:57" ht="11.25">
      <c r="B51" s="19"/>
      <c r="AR51" s="19"/>
    </row>
    <row r="52" spans="1:57" ht="11.25">
      <c r="B52" s="19"/>
      <c r="AR52" s="19"/>
    </row>
    <row r="53" spans="1:57" ht="11.25">
      <c r="B53" s="19"/>
      <c r="AR53" s="19"/>
    </row>
    <row r="54" spans="1:57" ht="11.25">
      <c r="B54" s="19"/>
      <c r="AR54" s="19"/>
    </row>
    <row r="55" spans="1:57" ht="11.25">
      <c r="B55" s="19"/>
      <c r="AR55" s="19"/>
    </row>
    <row r="56" spans="1:57" ht="11.25">
      <c r="B56" s="19"/>
      <c r="AR56" s="19"/>
    </row>
    <row r="57" spans="1:57" ht="11.25">
      <c r="B57" s="19"/>
      <c r="AR57" s="19"/>
    </row>
    <row r="58" spans="1:57" ht="11.25">
      <c r="B58" s="19"/>
      <c r="AR58" s="19"/>
    </row>
    <row r="59" spans="1:57" ht="11.25">
      <c r="B59" s="19"/>
      <c r="AR59" s="19"/>
    </row>
    <row r="60" spans="1:57" s="2" customFormat="1" ht="12.75">
      <c r="A60" s="31"/>
      <c r="B60" s="32"/>
      <c r="C60" s="31"/>
      <c r="D60" s="44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51</v>
      </c>
      <c r="AI60" s="34"/>
      <c r="AJ60" s="34"/>
      <c r="AK60" s="34"/>
      <c r="AL60" s="34"/>
      <c r="AM60" s="44" t="s">
        <v>52</v>
      </c>
      <c r="AN60" s="34"/>
      <c r="AO60" s="34"/>
      <c r="AP60" s="31"/>
      <c r="AQ60" s="31"/>
      <c r="AR60" s="32"/>
      <c r="BE60" s="31"/>
    </row>
    <row r="61" spans="1:57" ht="11.25">
      <c r="B61" s="19"/>
      <c r="AR61" s="19"/>
    </row>
    <row r="62" spans="1:57" ht="11.25">
      <c r="B62" s="19"/>
      <c r="AR62" s="19"/>
    </row>
    <row r="63" spans="1:57" ht="11.25">
      <c r="B63" s="19"/>
      <c r="AR63" s="19"/>
    </row>
    <row r="64" spans="1:57" s="2" customFormat="1" ht="12.75">
      <c r="A64" s="31"/>
      <c r="B64" s="32"/>
      <c r="C64" s="31"/>
      <c r="D64" s="42" t="s">
        <v>53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54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 ht="11.25">
      <c r="B65" s="19"/>
      <c r="AR65" s="19"/>
    </row>
    <row r="66" spans="1:57" ht="11.25">
      <c r="B66" s="19"/>
      <c r="AR66" s="19"/>
    </row>
    <row r="67" spans="1:57" ht="11.25">
      <c r="B67" s="19"/>
      <c r="AR67" s="19"/>
    </row>
    <row r="68" spans="1:57" ht="11.25">
      <c r="B68" s="19"/>
      <c r="AR68" s="19"/>
    </row>
    <row r="69" spans="1:57" ht="11.25">
      <c r="B69" s="19"/>
      <c r="AR69" s="19"/>
    </row>
    <row r="70" spans="1:57" ht="11.25">
      <c r="B70" s="19"/>
      <c r="AR70" s="19"/>
    </row>
    <row r="71" spans="1:57" ht="11.25">
      <c r="B71" s="19"/>
      <c r="AR71" s="19"/>
    </row>
    <row r="72" spans="1:57" ht="11.25">
      <c r="B72" s="19"/>
      <c r="AR72" s="19"/>
    </row>
    <row r="73" spans="1:57" ht="11.25">
      <c r="B73" s="19"/>
      <c r="AR73" s="19"/>
    </row>
    <row r="74" spans="1:57" ht="11.25">
      <c r="B74" s="19"/>
      <c r="AR74" s="19"/>
    </row>
    <row r="75" spans="1:57" s="2" customFormat="1" ht="12.75">
      <c r="A75" s="31"/>
      <c r="B75" s="32"/>
      <c r="C75" s="31"/>
      <c r="D75" s="44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51</v>
      </c>
      <c r="AI75" s="34"/>
      <c r="AJ75" s="34"/>
      <c r="AK75" s="34"/>
      <c r="AL75" s="34"/>
      <c r="AM75" s="44" t="s">
        <v>52</v>
      </c>
      <c r="AN75" s="34"/>
      <c r="AO75" s="34"/>
      <c r="AP75" s="31"/>
      <c r="AQ75" s="31"/>
      <c r="AR75" s="32"/>
      <c r="BE75" s="31"/>
    </row>
    <row r="76" spans="1:57" s="2" customFormat="1" ht="11.25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1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1" s="2" customFormat="1" ht="24.95" customHeight="1">
      <c r="A82" s="31"/>
      <c r="B82" s="32"/>
      <c r="C82" s="20" t="s">
        <v>55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0"/>
      <c r="C84" s="26" t="s">
        <v>13</v>
      </c>
      <c r="L84" s="4" t="str">
        <f>K5</f>
        <v>00</v>
      </c>
      <c r="AR84" s="50"/>
    </row>
    <row r="85" spans="1:91" s="5" customFormat="1" ht="36.950000000000003" customHeight="1">
      <c r="B85" s="51"/>
      <c r="C85" s="52" t="s">
        <v>16</v>
      </c>
      <c r="L85" s="230" t="str">
        <f>K6</f>
        <v>Kaple - Rudolec - p.p.č. 28/2</v>
      </c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R85" s="51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6" t="s">
        <v>20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>Rudolec, p.p.č. 28/2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22</v>
      </c>
      <c r="AJ87" s="31"/>
      <c r="AK87" s="31"/>
      <c r="AL87" s="31"/>
      <c r="AM87" s="232" t="str">
        <f>IF(AN8= "","",AN8)</f>
        <v>25. 7. 2019</v>
      </c>
      <c r="AN87" s="232"/>
      <c r="AO87" s="31"/>
      <c r="AP87" s="31"/>
      <c r="AQ87" s="31"/>
      <c r="AR87" s="32"/>
      <c r="BE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2" customHeight="1">
      <c r="A89" s="31"/>
      <c r="B89" s="32"/>
      <c r="C89" s="26" t="s">
        <v>24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Město Březová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30</v>
      </c>
      <c r="AJ89" s="31"/>
      <c r="AK89" s="31"/>
      <c r="AL89" s="31"/>
      <c r="AM89" s="228" t="str">
        <f>IF(E17="","",E17)</f>
        <v>Ing. Jan Schrader</v>
      </c>
      <c r="AN89" s="229"/>
      <c r="AO89" s="229"/>
      <c r="AP89" s="229"/>
      <c r="AQ89" s="31"/>
      <c r="AR89" s="32"/>
      <c r="AS89" s="224" t="s">
        <v>56</v>
      </c>
      <c r="AT89" s="225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1" s="2" customFormat="1" ht="15.2" customHeight="1">
      <c r="A90" s="31"/>
      <c r="B90" s="32"/>
      <c r="C90" s="26" t="s">
        <v>28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33</v>
      </c>
      <c r="AJ90" s="31"/>
      <c r="AK90" s="31"/>
      <c r="AL90" s="31"/>
      <c r="AM90" s="336" t="s">
        <v>556</v>
      </c>
      <c r="AN90" s="229"/>
      <c r="AO90" s="229"/>
      <c r="AP90" s="229"/>
      <c r="AQ90" s="31"/>
      <c r="AR90" s="32"/>
      <c r="AS90" s="226"/>
      <c r="AT90" s="227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1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26"/>
      <c r="AT91" s="227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1" s="2" customFormat="1" ht="29.25" customHeight="1">
      <c r="A92" s="31"/>
      <c r="B92" s="32"/>
      <c r="C92" s="248" t="s">
        <v>57</v>
      </c>
      <c r="D92" s="241"/>
      <c r="E92" s="241"/>
      <c r="F92" s="241"/>
      <c r="G92" s="241"/>
      <c r="H92" s="59"/>
      <c r="I92" s="240" t="s">
        <v>58</v>
      </c>
      <c r="J92" s="24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3" t="s">
        <v>59</v>
      </c>
      <c r="AH92" s="241"/>
      <c r="AI92" s="241"/>
      <c r="AJ92" s="241"/>
      <c r="AK92" s="241"/>
      <c r="AL92" s="241"/>
      <c r="AM92" s="241"/>
      <c r="AN92" s="240" t="s">
        <v>60</v>
      </c>
      <c r="AO92" s="241"/>
      <c r="AP92" s="242"/>
      <c r="AQ92" s="60" t="s">
        <v>61</v>
      </c>
      <c r="AR92" s="32"/>
      <c r="AS92" s="61" t="s">
        <v>62</v>
      </c>
      <c r="AT92" s="62" t="s">
        <v>63</v>
      </c>
      <c r="AU92" s="62" t="s">
        <v>64</v>
      </c>
      <c r="AV92" s="62" t="s">
        <v>65</v>
      </c>
      <c r="AW92" s="62" t="s">
        <v>66</v>
      </c>
      <c r="AX92" s="62" t="s">
        <v>67</v>
      </c>
      <c r="AY92" s="62" t="s">
        <v>68</v>
      </c>
      <c r="AZ92" s="62" t="s">
        <v>69</v>
      </c>
      <c r="BA92" s="62" t="s">
        <v>70</v>
      </c>
      <c r="BB92" s="62" t="s">
        <v>71</v>
      </c>
      <c r="BC92" s="62" t="s">
        <v>72</v>
      </c>
      <c r="BD92" s="63" t="s">
        <v>73</v>
      </c>
      <c r="BE92" s="31"/>
    </row>
    <row r="93" spans="1:91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1" s="6" customFormat="1" ht="32.450000000000003" customHeight="1">
      <c r="B94" s="67"/>
      <c r="C94" s="68" t="s">
        <v>74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46">
        <f>ROUND(SUM(AG95:AG97),2)</f>
        <v>0</v>
      </c>
      <c r="AH94" s="246"/>
      <c r="AI94" s="246"/>
      <c r="AJ94" s="246"/>
      <c r="AK94" s="246"/>
      <c r="AL94" s="246"/>
      <c r="AM94" s="246"/>
      <c r="AN94" s="247">
        <f>SUM(AN95:AP97)</f>
        <v>0</v>
      </c>
      <c r="AO94" s="247"/>
      <c r="AP94" s="247"/>
      <c r="AQ94" s="71" t="s">
        <v>1</v>
      </c>
      <c r="AR94" s="67"/>
      <c r="AS94" s="72">
        <f>ROUND(SUM(AS95:AS97),2)</f>
        <v>0</v>
      </c>
      <c r="AT94" s="73" t="e">
        <f>ROUND(SUM(AV94:AW94),2)</f>
        <v>#REF!</v>
      </c>
      <c r="AU94" s="74" t="e">
        <f>ROUND(SUM(AU95:AU97),5)</f>
        <v>#REF!</v>
      </c>
      <c r="AV94" s="73" t="e">
        <f>ROUND(AZ94*L29,2)</f>
        <v>#REF!</v>
      </c>
      <c r="AW94" s="73" t="e">
        <f>ROUND(BA94*L30,2)</f>
        <v>#REF!</v>
      </c>
      <c r="AX94" s="73" t="e">
        <f>ROUND(BB94*L29,2)</f>
        <v>#REF!</v>
      </c>
      <c r="AY94" s="73" t="e">
        <f>ROUND(BC94*L30,2)</f>
        <v>#REF!</v>
      </c>
      <c r="AZ94" s="73" t="e">
        <f>ROUND(SUM(AZ95:AZ97),2)</f>
        <v>#REF!</v>
      </c>
      <c r="BA94" s="73" t="e">
        <f>ROUND(SUM(BA95:BA97),2)</f>
        <v>#REF!</v>
      </c>
      <c r="BB94" s="73" t="e">
        <f>ROUND(SUM(BB95:BB97),2)</f>
        <v>#REF!</v>
      </c>
      <c r="BC94" s="73" t="e">
        <f>ROUND(SUM(BC95:BC97),2)</f>
        <v>#REF!</v>
      </c>
      <c r="BD94" s="75" t="e">
        <f>ROUND(SUM(BD95:BD97),2)</f>
        <v>#REF!</v>
      </c>
      <c r="BS94" s="76" t="s">
        <v>75</v>
      </c>
      <c r="BT94" s="76" t="s">
        <v>76</v>
      </c>
      <c r="BU94" s="77" t="s">
        <v>77</v>
      </c>
      <c r="BV94" s="76" t="s">
        <v>78</v>
      </c>
      <c r="BW94" s="76" t="s">
        <v>4</v>
      </c>
      <c r="BX94" s="76" t="s">
        <v>79</v>
      </c>
      <c r="CL94" s="76" t="s">
        <v>1</v>
      </c>
    </row>
    <row r="95" spans="1:91" s="7" customFormat="1" ht="16.5" customHeight="1">
      <c r="A95" s="78" t="s">
        <v>80</v>
      </c>
      <c r="B95" s="79"/>
      <c r="C95" s="80"/>
      <c r="D95" s="249" t="s">
        <v>14</v>
      </c>
      <c r="E95" s="249"/>
      <c r="F95" s="249"/>
      <c r="G95" s="249"/>
      <c r="H95" s="249"/>
      <c r="I95" s="81"/>
      <c r="J95" s="249" t="s">
        <v>81</v>
      </c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4">
        <f>'00 - VRN'!J30</f>
        <v>0</v>
      </c>
      <c r="AH95" s="245"/>
      <c r="AI95" s="245"/>
      <c r="AJ95" s="245"/>
      <c r="AK95" s="245"/>
      <c r="AL95" s="245"/>
      <c r="AM95" s="245"/>
      <c r="AN95" s="244">
        <f>SUM(AG95,AT95)</f>
        <v>0</v>
      </c>
      <c r="AO95" s="245"/>
      <c r="AP95" s="245"/>
      <c r="AQ95" s="82" t="s">
        <v>82</v>
      </c>
      <c r="AR95" s="79"/>
      <c r="AS95" s="83">
        <v>0</v>
      </c>
      <c r="AT95" s="84">
        <f>ROUND(SUM(AV95:AW95),2)</f>
        <v>0</v>
      </c>
      <c r="AU95" s="85">
        <f>'00 - VRN'!P121</f>
        <v>0</v>
      </c>
      <c r="AV95" s="84">
        <f>'00 - VRN'!J33</f>
        <v>0</v>
      </c>
      <c r="AW95" s="84">
        <f>'00 - VRN'!J34</f>
        <v>0</v>
      </c>
      <c r="AX95" s="84">
        <f>'00 - VRN'!J35</f>
        <v>0</v>
      </c>
      <c r="AY95" s="84">
        <f>'00 - VRN'!J36</f>
        <v>0</v>
      </c>
      <c r="AZ95" s="84">
        <f>'00 - VRN'!F33</f>
        <v>0</v>
      </c>
      <c r="BA95" s="84">
        <f>'00 - VRN'!F34</f>
        <v>0</v>
      </c>
      <c r="BB95" s="84">
        <f>'00 - VRN'!F35</f>
        <v>0</v>
      </c>
      <c r="BC95" s="84">
        <f>'00 - VRN'!F36</f>
        <v>0</v>
      </c>
      <c r="BD95" s="86">
        <f>'00 - VRN'!F37</f>
        <v>0</v>
      </c>
      <c r="BT95" s="87" t="s">
        <v>83</v>
      </c>
      <c r="BV95" s="87" t="s">
        <v>78</v>
      </c>
      <c r="BW95" s="87" t="s">
        <v>84</v>
      </c>
      <c r="BX95" s="87" t="s">
        <v>4</v>
      </c>
      <c r="CL95" s="87" t="s">
        <v>1</v>
      </c>
      <c r="CM95" s="87" t="s">
        <v>85</v>
      </c>
    </row>
    <row r="96" spans="1:91" s="7" customFormat="1" ht="16.5" customHeight="1">
      <c r="A96" s="78" t="s">
        <v>80</v>
      </c>
      <c r="B96" s="79"/>
      <c r="C96" s="80"/>
      <c r="D96" s="249" t="s">
        <v>86</v>
      </c>
      <c r="E96" s="249"/>
      <c r="F96" s="249"/>
      <c r="G96" s="249"/>
      <c r="H96" s="249"/>
      <c r="I96" s="81"/>
      <c r="J96" s="249" t="s">
        <v>87</v>
      </c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4">
        <f>'01 - Stavební část'!J30</f>
        <v>0</v>
      </c>
      <c r="AH96" s="245"/>
      <c r="AI96" s="245"/>
      <c r="AJ96" s="245"/>
      <c r="AK96" s="245"/>
      <c r="AL96" s="245"/>
      <c r="AM96" s="245"/>
      <c r="AN96" s="244">
        <f>SUM(AG96,AT96)</f>
        <v>0</v>
      </c>
      <c r="AO96" s="245"/>
      <c r="AP96" s="245"/>
      <c r="AQ96" s="82" t="s">
        <v>82</v>
      </c>
      <c r="AR96" s="79"/>
      <c r="AS96" s="83">
        <v>0</v>
      </c>
      <c r="AT96" s="84">
        <f>ROUND(SUM(AV96:AW96),2)</f>
        <v>0</v>
      </c>
      <c r="AU96" s="85">
        <f>'01 - Stavební část'!P128</f>
        <v>0</v>
      </c>
      <c r="AV96" s="84">
        <f>'01 - Stavební část'!J33</f>
        <v>0</v>
      </c>
      <c r="AW96" s="84">
        <f>'01 - Stavební část'!J34</f>
        <v>0</v>
      </c>
      <c r="AX96" s="84">
        <f>'01 - Stavební část'!J35</f>
        <v>0</v>
      </c>
      <c r="AY96" s="84">
        <f>'01 - Stavební část'!J36</f>
        <v>0</v>
      </c>
      <c r="AZ96" s="84">
        <f>'01 - Stavební část'!F33</f>
        <v>0</v>
      </c>
      <c r="BA96" s="84">
        <f>'01 - Stavební část'!F34</f>
        <v>0</v>
      </c>
      <c r="BB96" s="84">
        <f>'01 - Stavební část'!F35</f>
        <v>0</v>
      </c>
      <c r="BC96" s="84">
        <f>'01 - Stavební část'!F36</f>
        <v>0</v>
      </c>
      <c r="BD96" s="86">
        <f>'01 - Stavební část'!F37</f>
        <v>0</v>
      </c>
      <c r="BT96" s="87" t="s">
        <v>83</v>
      </c>
      <c r="BV96" s="87" t="s">
        <v>78</v>
      </c>
      <c r="BW96" s="87" t="s">
        <v>88</v>
      </c>
      <c r="BX96" s="87" t="s">
        <v>4</v>
      </c>
      <c r="CL96" s="87" t="s">
        <v>1</v>
      </c>
      <c r="CM96" s="87" t="s">
        <v>85</v>
      </c>
    </row>
    <row r="97" spans="1:91" s="7" customFormat="1" ht="16.5" customHeight="1">
      <c r="A97" s="78" t="s">
        <v>80</v>
      </c>
      <c r="B97" s="79"/>
      <c r="C97" s="80"/>
      <c r="D97" s="249" t="s">
        <v>89</v>
      </c>
      <c r="E97" s="249"/>
      <c r="F97" s="249"/>
      <c r="G97" s="249"/>
      <c r="H97" s="249"/>
      <c r="I97" s="81"/>
      <c r="J97" s="249" t="s">
        <v>90</v>
      </c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4">
        <f>SUM('02 - Elektroinstalace'!G59)</f>
        <v>0</v>
      </c>
      <c r="AH97" s="245"/>
      <c r="AI97" s="245"/>
      <c r="AJ97" s="245"/>
      <c r="AK97" s="245"/>
      <c r="AL97" s="245"/>
      <c r="AM97" s="245"/>
      <c r="AN97" s="244">
        <f>SUM(AG97)*1.21</f>
        <v>0</v>
      </c>
      <c r="AO97" s="245"/>
      <c r="AP97" s="245"/>
      <c r="AQ97" s="82" t="s">
        <v>82</v>
      </c>
      <c r="AR97" s="79"/>
      <c r="AS97" s="88">
        <v>0</v>
      </c>
      <c r="AT97" s="89" t="e">
        <f>ROUND(SUM(AV97:AW97),2)</f>
        <v>#REF!</v>
      </c>
      <c r="AU97" s="90" t="e">
        <f>#REF!</f>
        <v>#REF!</v>
      </c>
      <c r="AV97" s="89" t="e">
        <f>#REF!</f>
        <v>#REF!</v>
      </c>
      <c r="AW97" s="89" t="e">
        <f>#REF!</f>
        <v>#REF!</v>
      </c>
      <c r="AX97" s="89" t="e">
        <f>#REF!</f>
        <v>#REF!</v>
      </c>
      <c r="AY97" s="89" t="e">
        <f>#REF!</f>
        <v>#REF!</v>
      </c>
      <c r="AZ97" s="89" t="e">
        <f>#REF!</f>
        <v>#REF!</v>
      </c>
      <c r="BA97" s="89" t="e">
        <f>#REF!</f>
        <v>#REF!</v>
      </c>
      <c r="BB97" s="89" t="e">
        <f>#REF!</f>
        <v>#REF!</v>
      </c>
      <c r="BC97" s="89" t="e">
        <f>#REF!</f>
        <v>#REF!</v>
      </c>
      <c r="BD97" s="91" t="e">
        <f>#REF!</f>
        <v>#REF!</v>
      </c>
      <c r="BT97" s="87" t="s">
        <v>83</v>
      </c>
      <c r="BV97" s="87" t="s">
        <v>78</v>
      </c>
      <c r="BW97" s="87" t="s">
        <v>91</v>
      </c>
      <c r="BX97" s="87" t="s">
        <v>4</v>
      </c>
      <c r="CL97" s="87" t="s">
        <v>1</v>
      </c>
      <c r="CM97" s="87" t="s">
        <v>85</v>
      </c>
    </row>
    <row r="98" spans="1:91" s="2" customFormat="1" ht="30" customHeight="1">
      <c r="A98" s="31"/>
      <c r="B98" s="32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2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  <row r="99" spans="1:91" s="2" customFormat="1" ht="6.95" customHeight="1">
      <c r="A99" s="31"/>
      <c r="B99" s="46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32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</row>
  </sheetData>
  <mergeCells count="50">
    <mergeCell ref="D96:H96"/>
    <mergeCell ref="J96:AF96"/>
    <mergeCell ref="D97:H97"/>
    <mergeCell ref="J97:AF97"/>
    <mergeCell ref="AG94:AM94"/>
    <mergeCell ref="AN94:AP94"/>
    <mergeCell ref="C92:G92"/>
    <mergeCell ref="I92:AF92"/>
    <mergeCell ref="D95:H95"/>
    <mergeCell ref="J95:AF95"/>
    <mergeCell ref="AN95:AP95"/>
    <mergeCell ref="AG95:AM95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0 - VRN'!C2" display="/" xr:uid="{00000000-0004-0000-0000-000000000000}"/>
    <hyperlink ref="A96" location="'01 - Stavební část'!C2" display="/" xr:uid="{00000000-0004-0000-0000-000001000000}"/>
    <hyperlink ref="A97" location="'02 - Elektroinstalace'!C2" display="/" xr:uid="{00000000-0004-0000-0000-000002000000}"/>
    <hyperlink ref="E20" r:id="rId1" xr:uid="{F1FE90C0-F5D3-4A26-8CA2-03438172F7D9}"/>
    <hyperlink ref="AM90" r:id="rId2" xr:uid="{4F99010C-BEB2-4F3B-BC7A-DA30E542188F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3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2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2"/>
      <c r="L2" s="222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6" t="s">
        <v>84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93"/>
      <c r="J3" s="18"/>
      <c r="K3" s="18"/>
      <c r="L3" s="19"/>
      <c r="AT3" s="16" t="s">
        <v>85</v>
      </c>
    </row>
    <row r="4" spans="1:46" s="1" customFormat="1" ht="24.95" customHeight="1">
      <c r="B4" s="19"/>
      <c r="D4" s="20" t="s">
        <v>92</v>
      </c>
      <c r="I4" s="92"/>
      <c r="L4" s="19"/>
      <c r="M4" s="94" t="s">
        <v>10</v>
      </c>
      <c r="AT4" s="16" t="s">
        <v>3</v>
      </c>
    </row>
    <row r="5" spans="1:46" s="1" customFormat="1" ht="6.95" customHeight="1">
      <c r="B5" s="19"/>
      <c r="I5" s="92"/>
      <c r="L5" s="19"/>
    </row>
    <row r="6" spans="1:46" s="1" customFormat="1" ht="12" customHeight="1">
      <c r="B6" s="19"/>
      <c r="D6" s="26" t="s">
        <v>16</v>
      </c>
      <c r="I6" s="92"/>
      <c r="L6" s="19"/>
    </row>
    <row r="7" spans="1:46" s="1" customFormat="1" ht="16.5" customHeight="1">
      <c r="B7" s="19"/>
      <c r="E7" s="250" t="str">
        <f>'Rekapitulace stavby'!K6</f>
        <v>Kaple - Rudolec - p.p.č. 28/2</v>
      </c>
      <c r="F7" s="251"/>
      <c r="G7" s="251"/>
      <c r="H7" s="251"/>
      <c r="I7" s="92"/>
      <c r="L7" s="19"/>
    </row>
    <row r="8" spans="1:46" s="2" customFormat="1" ht="12" customHeight="1">
      <c r="A8" s="31"/>
      <c r="B8" s="32"/>
      <c r="C8" s="31"/>
      <c r="D8" s="26" t="s">
        <v>93</v>
      </c>
      <c r="E8" s="31"/>
      <c r="F8" s="31"/>
      <c r="G8" s="31"/>
      <c r="H8" s="31"/>
      <c r="I8" s="95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30" t="s">
        <v>94</v>
      </c>
      <c r="F9" s="252"/>
      <c r="G9" s="252"/>
      <c r="H9" s="252"/>
      <c r="I9" s="95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2"/>
      <c r="C10" s="31"/>
      <c r="D10" s="31"/>
      <c r="E10" s="31"/>
      <c r="F10" s="31"/>
      <c r="G10" s="31"/>
      <c r="H10" s="31"/>
      <c r="I10" s="95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18</v>
      </c>
      <c r="E11" s="31"/>
      <c r="F11" s="24" t="s">
        <v>1</v>
      </c>
      <c r="G11" s="31"/>
      <c r="H11" s="31"/>
      <c r="I11" s="96" t="s">
        <v>19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20</v>
      </c>
      <c r="E12" s="31"/>
      <c r="F12" s="24" t="s">
        <v>21</v>
      </c>
      <c r="G12" s="31"/>
      <c r="H12" s="31"/>
      <c r="I12" s="96" t="s">
        <v>22</v>
      </c>
      <c r="J12" s="54" t="str">
        <f>'Rekapitulace stavby'!AN8</f>
        <v>25. 7. 2019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95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24</v>
      </c>
      <c r="E14" s="31"/>
      <c r="F14" s="31"/>
      <c r="G14" s="31"/>
      <c r="H14" s="31"/>
      <c r="I14" s="96" t="s">
        <v>25</v>
      </c>
      <c r="J14" s="24" t="s">
        <v>1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26</v>
      </c>
      <c r="F15" s="31"/>
      <c r="G15" s="31"/>
      <c r="H15" s="31"/>
      <c r="I15" s="96" t="s">
        <v>27</v>
      </c>
      <c r="J15" s="24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95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28</v>
      </c>
      <c r="E17" s="31"/>
      <c r="F17" s="31"/>
      <c r="G17" s="31"/>
      <c r="H17" s="31"/>
      <c r="I17" s="96" t="s">
        <v>25</v>
      </c>
      <c r="J17" s="27" t="str">
        <f>'Rekapitulace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3" t="str">
        <f>'Rekapitulace stavby'!E14</f>
        <v>Vyplň údaj</v>
      </c>
      <c r="F18" s="233"/>
      <c r="G18" s="233"/>
      <c r="H18" s="233"/>
      <c r="I18" s="96" t="s">
        <v>27</v>
      </c>
      <c r="J18" s="27" t="str">
        <f>'Rekapitulace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95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30</v>
      </c>
      <c r="E20" s="31"/>
      <c r="F20" s="31"/>
      <c r="G20" s="31"/>
      <c r="H20" s="31"/>
      <c r="I20" s="96" t="s">
        <v>25</v>
      </c>
      <c r="J20" s="24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31</v>
      </c>
      <c r="F21" s="31"/>
      <c r="G21" s="31"/>
      <c r="H21" s="31"/>
      <c r="I21" s="96" t="s">
        <v>27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95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33</v>
      </c>
      <c r="E23" s="31"/>
      <c r="F23" s="31"/>
      <c r="G23" s="31"/>
      <c r="H23" s="31"/>
      <c r="I23" s="96" t="s">
        <v>25</v>
      </c>
      <c r="J23" s="24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34</v>
      </c>
      <c r="F24" s="31"/>
      <c r="G24" s="31"/>
      <c r="H24" s="31"/>
      <c r="I24" s="96" t="s">
        <v>27</v>
      </c>
      <c r="J24" s="24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95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35</v>
      </c>
      <c r="E26" s="31"/>
      <c r="F26" s="31"/>
      <c r="G26" s="31"/>
      <c r="H26" s="31"/>
      <c r="I26" s="95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7"/>
      <c r="B27" s="98"/>
      <c r="C27" s="97"/>
      <c r="D27" s="97"/>
      <c r="E27" s="237" t="s">
        <v>1</v>
      </c>
      <c r="F27" s="237"/>
      <c r="G27" s="237"/>
      <c r="H27" s="237"/>
      <c r="I27" s="99"/>
      <c r="J27" s="97"/>
      <c r="K27" s="97"/>
      <c r="L27" s="100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95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101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2" t="s">
        <v>36</v>
      </c>
      <c r="E30" s="31"/>
      <c r="F30" s="31"/>
      <c r="G30" s="31"/>
      <c r="H30" s="31"/>
      <c r="I30" s="95"/>
      <c r="J30" s="70">
        <f>ROUND(J121,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101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38</v>
      </c>
      <c r="G32" s="31"/>
      <c r="H32" s="31"/>
      <c r="I32" s="103" t="s">
        <v>37</v>
      </c>
      <c r="J32" s="35" t="s">
        <v>39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4" t="s">
        <v>40</v>
      </c>
      <c r="E33" s="26" t="s">
        <v>41</v>
      </c>
      <c r="F33" s="105">
        <f>ROUND((SUM(BE121:BE138)),  2)</f>
        <v>0</v>
      </c>
      <c r="G33" s="31"/>
      <c r="H33" s="31"/>
      <c r="I33" s="106">
        <v>0.21</v>
      </c>
      <c r="J33" s="105">
        <f>ROUND(((SUM(BE121:BE138))*I33), 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6" t="s">
        <v>42</v>
      </c>
      <c r="F34" s="105">
        <f>ROUND((SUM(BF121:BF138)),  2)</f>
        <v>0</v>
      </c>
      <c r="G34" s="31"/>
      <c r="H34" s="31"/>
      <c r="I34" s="106">
        <v>0.15</v>
      </c>
      <c r="J34" s="105">
        <f>ROUND(((SUM(BF121:BF138))*I34),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43</v>
      </c>
      <c r="F35" s="105">
        <f>ROUND((SUM(BG121:BG138)),  2)</f>
        <v>0</v>
      </c>
      <c r="G35" s="31"/>
      <c r="H35" s="31"/>
      <c r="I35" s="106">
        <v>0.21</v>
      </c>
      <c r="J35" s="105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44</v>
      </c>
      <c r="F36" s="105">
        <f>ROUND((SUM(BH121:BH138)),  2)</f>
        <v>0</v>
      </c>
      <c r="G36" s="31"/>
      <c r="H36" s="31"/>
      <c r="I36" s="106">
        <v>0.15</v>
      </c>
      <c r="J36" s="105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45</v>
      </c>
      <c r="F37" s="105">
        <f>ROUND((SUM(BI121:BI138)),  2)</f>
        <v>0</v>
      </c>
      <c r="G37" s="31"/>
      <c r="H37" s="31"/>
      <c r="I37" s="106">
        <v>0</v>
      </c>
      <c r="J37" s="105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95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7"/>
      <c r="D39" s="108" t="s">
        <v>46</v>
      </c>
      <c r="E39" s="59"/>
      <c r="F39" s="59"/>
      <c r="G39" s="109" t="s">
        <v>47</v>
      </c>
      <c r="H39" s="110" t="s">
        <v>48</v>
      </c>
      <c r="I39" s="111"/>
      <c r="J39" s="112">
        <f>SUM(J30:J37)</f>
        <v>0</v>
      </c>
      <c r="K39" s="113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95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I41" s="92"/>
      <c r="L41" s="19"/>
    </row>
    <row r="42" spans="1:31" s="1" customFormat="1" ht="14.45" customHeight="1">
      <c r="B42" s="19"/>
      <c r="I42" s="92"/>
      <c r="L42" s="19"/>
    </row>
    <row r="43" spans="1:31" s="1" customFormat="1" ht="14.45" customHeight="1">
      <c r="B43" s="19"/>
      <c r="I43" s="92"/>
      <c r="L43" s="19"/>
    </row>
    <row r="44" spans="1:31" s="1" customFormat="1" ht="14.45" customHeight="1">
      <c r="B44" s="19"/>
      <c r="I44" s="92"/>
      <c r="L44" s="19"/>
    </row>
    <row r="45" spans="1:31" s="1" customFormat="1" ht="14.45" customHeight="1">
      <c r="B45" s="19"/>
      <c r="I45" s="92"/>
      <c r="L45" s="19"/>
    </row>
    <row r="46" spans="1:31" s="1" customFormat="1" ht="14.45" customHeight="1">
      <c r="B46" s="19"/>
      <c r="I46" s="92"/>
      <c r="L46" s="19"/>
    </row>
    <row r="47" spans="1:31" s="1" customFormat="1" ht="14.45" customHeight="1">
      <c r="B47" s="19"/>
      <c r="I47" s="92"/>
      <c r="L47" s="19"/>
    </row>
    <row r="48" spans="1:31" s="1" customFormat="1" ht="14.45" customHeight="1">
      <c r="B48" s="19"/>
      <c r="I48" s="92"/>
      <c r="L48" s="19"/>
    </row>
    <row r="49" spans="1:31" s="1" customFormat="1" ht="14.45" customHeight="1">
      <c r="B49" s="19"/>
      <c r="I49" s="92"/>
      <c r="L49" s="19"/>
    </row>
    <row r="50" spans="1:31" s="2" customFormat="1" ht="14.45" customHeight="1">
      <c r="B50" s="41"/>
      <c r="D50" s="42" t="s">
        <v>49</v>
      </c>
      <c r="E50" s="43"/>
      <c r="F50" s="43"/>
      <c r="G50" s="42" t="s">
        <v>50</v>
      </c>
      <c r="H50" s="43"/>
      <c r="I50" s="114"/>
      <c r="J50" s="43"/>
      <c r="K50" s="43"/>
      <c r="L50" s="41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1"/>
      <c r="B61" s="32"/>
      <c r="C61" s="31"/>
      <c r="D61" s="44" t="s">
        <v>51</v>
      </c>
      <c r="E61" s="34"/>
      <c r="F61" s="115" t="s">
        <v>52</v>
      </c>
      <c r="G61" s="44" t="s">
        <v>51</v>
      </c>
      <c r="H61" s="34"/>
      <c r="I61" s="116"/>
      <c r="J61" s="117" t="s">
        <v>52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1"/>
      <c r="B65" s="32"/>
      <c r="C65" s="31"/>
      <c r="D65" s="42" t="s">
        <v>53</v>
      </c>
      <c r="E65" s="45"/>
      <c r="F65" s="45"/>
      <c r="G65" s="42" t="s">
        <v>54</v>
      </c>
      <c r="H65" s="45"/>
      <c r="I65" s="118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1"/>
      <c r="B76" s="32"/>
      <c r="C76" s="31"/>
      <c r="D76" s="44" t="s">
        <v>51</v>
      </c>
      <c r="E76" s="34"/>
      <c r="F76" s="115" t="s">
        <v>52</v>
      </c>
      <c r="G76" s="44" t="s">
        <v>51</v>
      </c>
      <c r="H76" s="34"/>
      <c r="I76" s="116"/>
      <c r="J76" s="117" t="s">
        <v>52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119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120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95</v>
      </c>
      <c r="D82" s="31"/>
      <c r="E82" s="31"/>
      <c r="F82" s="31"/>
      <c r="G82" s="31"/>
      <c r="H82" s="31"/>
      <c r="I82" s="95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95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1"/>
      <c r="E84" s="31"/>
      <c r="F84" s="31"/>
      <c r="G84" s="31"/>
      <c r="H84" s="31"/>
      <c r="I84" s="95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0" t="str">
        <f>E7</f>
        <v>Kaple - Rudolec - p.p.č. 28/2</v>
      </c>
      <c r="F85" s="251"/>
      <c r="G85" s="251"/>
      <c r="H85" s="251"/>
      <c r="I85" s="95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93</v>
      </c>
      <c r="D86" s="31"/>
      <c r="E86" s="31"/>
      <c r="F86" s="31"/>
      <c r="G86" s="31"/>
      <c r="H86" s="31"/>
      <c r="I86" s="95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30" t="str">
        <f>E9</f>
        <v>00 - VRN</v>
      </c>
      <c r="F87" s="252"/>
      <c r="G87" s="252"/>
      <c r="H87" s="252"/>
      <c r="I87" s="95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95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1"/>
      <c r="E89" s="31"/>
      <c r="F89" s="24" t="str">
        <f>F12</f>
        <v>Rudolec, p.p.č. 28/2</v>
      </c>
      <c r="G89" s="31"/>
      <c r="H89" s="31"/>
      <c r="I89" s="96" t="s">
        <v>22</v>
      </c>
      <c r="J89" s="54" t="str">
        <f>IF(J12="","",J12)</f>
        <v>25. 7. 2019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95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1"/>
      <c r="E91" s="31"/>
      <c r="F91" s="24" t="str">
        <f>E15</f>
        <v>Město Březová</v>
      </c>
      <c r="G91" s="31"/>
      <c r="H91" s="31"/>
      <c r="I91" s="96" t="s">
        <v>30</v>
      </c>
      <c r="J91" s="29" t="str">
        <f>E21</f>
        <v>Ing. Jan Schrader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28</v>
      </c>
      <c r="D92" s="31"/>
      <c r="E92" s="31"/>
      <c r="F92" s="24" t="str">
        <f>IF(E18="","",E18)</f>
        <v>Vyplň údaj</v>
      </c>
      <c r="G92" s="31"/>
      <c r="H92" s="31"/>
      <c r="I92" s="96" t="s">
        <v>33</v>
      </c>
      <c r="J92" s="29" t="str">
        <f>E24</f>
        <v>Michal Kubelka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95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21" t="s">
        <v>96</v>
      </c>
      <c r="D94" s="107"/>
      <c r="E94" s="107"/>
      <c r="F94" s="107"/>
      <c r="G94" s="107"/>
      <c r="H94" s="107"/>
      <c r="I94" s="122"/>
      <c r="J94" s="123" t="s">
        <v>97</v>
      </c>
      <c r="K94" s="107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95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4" t="s">
        <v>98</v>
      </c>
      <c r="D96" s="31"/>
      <c r="E96" s="31"/>
      <c r="F96" s="31"/>
      <c r="G96" s="31"/>
      <c r="H96" s="31"/>
      <c r="I96" s="95"/>
      <c r="J96" s="70">
        <f>J121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99</v>
      </c>
    </row>
    <row r="97" spans="1:31" s="9" customFormat="1" ht="24.95" customHeight="1">
      <c r="B97" s="125"/>
      <c r="D97" s="126" t="s">
        <v>100</v>
      </c>
      <c r="E97" s="127"/>
      <c r="F97" s="127"/>
      <c r="G97" s="127"/>
      <c r="H97" s="127"/>
      <c r="I97" s="128"/>
      <c r="J97" s="129">
        <f>J122</f>
        <v>0</v>
      </c>
      <c r="L97" s="125"/>
    </row>
    <row r="98" spans="1:31" s="10" customFormat="1" ht="19.899999999999999" customHeight="1">
      <c r="B98" s="130"/>
      <c r="D98" s="131" t="s">
        <v>101</v>
      </c>
      <c r="E98" s="132"/>
      <c r="F98" s="132"/>
      <c r="G98" s="132"/>
      <c r="H98" s="132"/>
      <c r="I98" s="133"/>
      <c r="J98" s="134">
        <f>J123</f>
        <v>0</v>
      </c>
      <c r="L98" s="130"/>
    </row>
    <row r="99" spans="1:31" s="10" customFormat="1" ht="19.899999999999999" customHeight="1">
      <c r="B99" s="130"/>
      <c r="D99" s="131" t="s">
        <v>102</v>
      </c>
      <c r="E99" s="132"/>
      <c r="F99" s="132"/>
      <c r="G99" s="132"/>
      <c r="H99" s="132"/>
      <c r="I99" s="133"/>
      <c r="J99" s="134">
        <f>J128</f>
        <v>0</v>
      </c>
      <c r="L99" s="130"/>
    </row>
    <row r="100" spans="1:31" s="10" customFormat="1" ht="19.899999999999999" customHeight="1">
      <c r="B100" s="130"/>
      <c r="D100" s="131" t="s">
        <v>103</v>
      </c>
      <c r="E100" s="132"/>
      <c r="F100" s="132"/>
      <c r="G100" s="132"/>
      <c r="H100" s="132"/>
      <c r="I100" s="133"/>
      <c r="J100" s="134">
        <f>J133</f>
        <v>0</v>
      </c>
      <c r="L100" s="130"/>
    </row>
    <row r="101" spans="1:31" s="10" customFormat="1" ht="19.899999999999999" customHeight="1">
      <c r="B101" s="130"/>
      <c r="D101" s="131" t="s">
        <v>104</v>
      </c>
      <c r="E101" s="132"/>
      <c r="F101" s="132"/>
      <c r="G101" s="132"/>
      <c r="H101" s="132"/>
      <c r="I101" s="133"/>
      <c r="J101" s="134">
        <f>J136</f>
        <v>0</v>
      </c>
      <c r="L101" s="130"/>
    </row>
    <row r="102" spans="1:31" s="2" customFormat="1" ht="21.75" customHeight="1">
      <c r="A102" s="31"/>
      <c r="B102" s="32"/>
      <c r="C102" s="31"/>
      <c r="D102" s="31"/>
      <c r="E102" s="31"/>
      <c r="F102" s="31"/>
      <c r="G102" s="31"/>
      <c r="H102" s="31"/>
      <c r="I102" s="95"/>
      <c r="J102" s="31"/>
      <c r="K102" s="31"/>
      <c r="L102" s="4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5" customHeight="1">
      <c r="A103" s="31"/>
      <c r="B103" s="46"/>
      <c r="C103" s="47"/>
      <c r="D103" s="47"/>
      <c r="E103" s="47"/>
      <c r="F103" s="47"/>
      <c r="G103" s="47"/>
      <c r="H103" s="47"/>
      <c r="I103" s="119"/>
      <c r="J103" s="47"/>
      <c r="K103" s="47"/>
      <c r="L103" s="4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7" spans="1:31" s="2" customFormat="1" ht="6.95" customHeight="1">
      <c r="A107" s="31"/>
      <c r="B107" s="48"/>
      <c r="C107" s="49"/>
      <c r="D107" s="49"/>
      <c r="E107" s="49"/>
      <c r="F107" s="49"/>
      <c r="G107" s="49"/>
      <c r="H107" s="49"/>
      <c r="I107" s="120"/>
      <c r="J107" s="49"/>
      <c r="K107" s="49"/>
      <c r="L107" s="4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5" customHeight="1">
      <c r="A108" s="31"/>
      <c r="B108" s="32"/>
      <c r="C108" s="20" t="s">
        <v>105</v>
      </c>
      <c r="D108" s="31"/>
      <c r="E108" s="31"/>
      <c r="F108" s="31"/>
      <c r="G108" s="31"/>
      <c r="H108" s="31"/>
      <c r="I108" s="95"/>
      <c r="J108" s="31"/>
      <c r="K108" s="31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1"/>
      <c r="D109" s="31"/>
      <c r="E109" s="31"/>
      <c r="F109" s="31"/>
      <c r="G109" s="31"/>
      <c r="H109" s="31"/>
      <c r="I109" s="95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16</v>
      </c>
      <c r="D110" s="31"/>
      <c r="E110" s="31"/>
      <c r="F110" s="31"/>
      <c r="G110" s="31"/>
      <c r="H110" s="31"/>
      <c r="I110" s="95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1"/>
      <c r="D111" s="31"/>
      <c r="E111" s="250" t="str">
        <f>E7</f>
        <v>Kaple - Rudolec - p.p.č. 28/2</v>
      </c>
      <c r="F111" s="251"/>
      <c r="G111" s="251"/>
      <c r="H111" s="251"/>
      <c r="I111" s="95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93</v>
      </c>
      <c r="D112" s="31"/>
      <c r="E112" s="31"/>
      <c r="F112" s="31"/>
      <c r="G112" s="31"/>
      <c r="H112" s="31"/>
      <c r="I112" s="95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1"/>
      <c r="D113" s="31"/>
      <c r="E113" s="230" t="str">
        <f>E9</f>
        <v>00 - VRN</v>
      </c>
      <c r="F113" s="252"/>
      <c r="G113" s="252"/>
      <c r="H113" s="252"/>
      <c r="I113" s="95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1"/>
      <c r="D114" s="31"/>
      <c r="E114" s="31"/>
      <c r="F114" s="31"/>
      <c r="G114" s="31"/>
      <c r="H114" s="31"/>
      <c r="I114" s="95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20</v>
      </c>
      <c r="D115" s="31"/>
      <c r="E115" s="31"/>
      <c r="F115" s="24" t="str">
        <f>F12</f>
        <v>Rudolec, p.p.č. 28/2</v>
      </c>
      <c r="G115" s="31"/>
      <c r="H115" s="31"/>
      <c r="I115" s="96" t="s">
        <v>22</v>
      </c>
      <c r="J115" s="54" t="str">
        <f>IF(J12="","",J12)</f>
        <v>25. 7. 2019</v>
      </c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1"/>
      <c r="D116" s="31"/>
      <c r="E116" s="31"/>
      <c r="F116" s="31"/>
      <c r="G116" s="31"/>
      <c r="H116" s="31"/>
      <c r="I116" s="95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6" t="s">
        <v>24</v>
      </c>
      <c r="D117" s="31"/>
      <c r="E117" s="31"/>
      <c r="F117" s="24" t="str">
        <f>E15</f>
        <v>Město Březová</v>
      </c>
      <c r="G117" s="31"/>
      <c r="H117" s="31"/>
      <c r="I117" s="96" t="s">
        <v>30</v>
      </c>
      <c r="J117" s="29" t="str">
        <f>E21</f>
        <v>Ing. Jan Schrader</v>
      </c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6" t="s">
        <v>28</v>
      </c>
      <c r="D118" s="31"/>
      <c r="E118" s="31"/>
      <c r="F118" s="24" t="str">
        <f>IF(E18="","",E18)</f>
        <v>Vyplň údaj</v>
      </c>
      <c r="G118" s="31"/>
      <c r="H118" s="31"/>
      <c r="I118" s="96" t="s">
        <v>33</v>
      </c>
      <c r="J118" s="29" t="str">
        <f>E24</f>
        <v>Michal Kubelka</v>
      </c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1"/>
      <c r="D119" s="31"/>
      <c r="E119" s="31"/>
      <c r="F119" s="31"/>
      <c r="G119" s="31"/>
      <c r="H119" s="31"/>
      <c r="I119" s="95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35"/>
      <c r="B120" s="136"/>
      <c r="C120" s="137" t="s">
        <v>106</v>
      </c>
      <c r="D120" s="138" t="s">
        <v>61</v>
      </c>
      <c r="E120" s="138" t="s">
        <v>57</v>
      </c>
      <c r="F120" s="138" t="s">
        <v>58</v>
      </c>
      <c r="G120" s="138" t="s">
        <v>107</v>
      </c>
      <c r="H120" s="138" t="s">
        <v>108</v>
      </c>
      <c r="I120" s="139" t="s">
        <v>109</v>
      </c>
      <c r="J120" s="140" t="s">
        <v>97</v>
      </c>
      <c r="K120" s="141" t="s">
        <v>110</v>
      </c>
      <c r="L120" s="142"/>
      <c r="M120" s="61" t="s">
        <v>1</v>
      </c>
      <c r="N120" s="62" t="s">
        <v>40</v>
      </c>
      <c r="O120" s="62" t="s">
        <v>111</v>
      </c>
      <c r="P120" s="62" t="s">
        <v>112</v>
      </c>
      <c r="Q120" s="62" t="s">
        <v>113</v>
      </c>
      <c r="R120" s="62" t="s">
        <v>114</v>
      </c>
      <c r="S120" s="62" t="s">
        <v>115</v>
      </c>
      <c r="T120" s="63" t="s">
        <v>116</v>
      </c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</row>
    <row r="121" spans="1:65" s="2" customFormat="1" ht="22.9" customHeight="1">
      <c r="A121" s="31"/>
      <c r="B121" s="32"/>
      <c r="C121" s="68" t="s">
        <v>117</v>
      </c>
      <c r="D121" s="31"/>
      <c r="E121" s="31"/>
      <c r="F121" s="31"/>
      <c r="G121" s="31"/>
      <c r="H121" s="31"/>
      <c r="I121" s="95"/>
      <c r="J121" s="143">
        <f>BK121</f>
        <v>0</v>
      </c>
      <c r="K121" s="31"/>
      <c r="L121" s="32"/>
      <c r="M121" s="64"/>
      <c r="N121" s="55"/>
      <c r="O121" s="65"/>
      <c r="P121" s="144">
        <f>P122</f>
        <v>0</v>
      </c>
      <c r="Q121" s="65"/>
      <c r="R121" s="144">
        <f>R122</f>
        <v>0</v>
      </c>
      <c r="S121" s="65"/>
      <c r="T121" s="145">
        <f>T122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6" t="s">
        <v>75</v>
      </c>
      <c r="AU121" s="16" t="s">
        <v>99</v>
      </c>
      <c r="BK121" s="146">
        <f>BK122</f>
        <v>0</v>
      </c>
    </row>
    <row r="122" spans="1:65" s="12" customFormat="1" ht="25.9" customHeight="1">
      <c r="B122" s="147"/>
      <c r="D122" s="148" t="s">
        <v>75</v>
      </c>
      <c r="E122" s="149" t="s">
        <v>81</v>
      </c>
      <c r="F122" s="149" t="s">
        <v>118</v>
      </c>
      <c r="I122" s="150"/>
      <c r="J122" s="151">
        <f>BK122</f>
        <v>0</v>
      </c>
      <c r="L122" s="147"/>
      <c r="M122" s="152"/>
      <c r="N122" s="153"/>
      <c r="O122" s="153"/>
      <c r="P122" s="154">
        <f>P123+P128+P133+P136</f>
        <v>0</v>
      </c>
      <c r="Q122" s="153"/>
      <c r="R122" s="154">
        <f>R123+R128+R133+R136</f>
        <v>0</v>
      </c>
      <c r="S122" s="153"/>
      <c r="T122" s="155">
        <f>T123+T128+T133+T136</f>
        <v>0</v>
      </c>
      <c r="AR122" s="148" t="s">
        <v>119</v>
      </c>
      <c r="AT122" s="156" t="s">
        <v>75</v>
      </c>
      <c r="AU122" s="156" t="s">
        <v>76</v>
      </c>
      <c r="AY122" s="148" t="s">
        <v>120</v>
      </c>
      <c r="BK122" s="157">
        <f>BK123+BK128+BK133+BK136</f>
        <v>0</v>
      </c>
    </row>
    <row r="123" spans="1:65" s="12" customFormat="1" ht="22.9" customHeight="1">
      <c r="B123" s="147"/>
      <c r="D123" s="148" t="s">
        <v>75</v>
      </c>
      <c r="E123" s="158" t="s">
        <v>121</v>
      </c>
      <c r="F123" s="158" t="s">
        <v>122</v>
      </c>
      <c r="I123" s="150"/>
      <c r="J123" s="159">
        <f>BK123</f>
        <v>0</v>
      </c>
      <c r="L123" s="147"/>
      <c r="M123" s="152"/>
      <c r="N123" s="153"/>
      <c r="O123" s="153"/>
      <c r="P123" s="154">
        <f>SUM(P124:P127)</f>
        <v>0</v>
      </c>
      <c r="Q123" s="153"/>
      <c r="R123" s="154">
        <f>SUM(R124:R127)</f>
        <v>0</v>
      </c>
      <c r="S123" s="153"/>
      <c r="T123" s="155">
        <f>SUM(T124:T127)</f>
        <v>0</v>
      </c>
      <c r="AR123" s="148" t="s">
        <v>119</v>
      </c>
      <c r="AT123" s="156" t="s">
        <v>75</v>
      </c>
      <c r="AU123" s="156" t="s">
        <v>83</v>
      </c>
      <c r="AY123" s="148" t="s">
        <v>120</v>
      </c>
      <c r="BK123" s="157">
        <f>SUM(BK124:BK127)</f>
        <v>0</v>
      </c>
    </row>
    <row r="124" spans="1:65" s="2" customFormat="1" ht="16.5" customHeight="1">
      <c r="A124" s="31"/>
      <c r="B124" s="160"/>
      <c r="C124" s="161" t="s">
        <v>83</v>
      </c>
      <c r="D124" s="161" t="s">
        <v>123</v>
      </c>
      <c r="E124" s="162" t="s">
        <v>124</v>
      </c>
      <c r="F124" s="163" t="s">
        <v>125</v>
      </c>
      <c r="G124" s="164" t="s">
        <v>126</v>
      </c>
      <c r="H124" s="165">
        <v>1</v>
      </c>
      <c r="I124" s="166"/>
      <c r="J124" s="167">
        <f>ROUND(I124*H124,2)</f>
        <v>0</v>
      </c>
      <c r="K124" s="168"/>
      <c r="L124" s="32"/>
      <c r="M124" s="169" t="s">
        <v>1</v>
      </c>
      <c r="N124" s="170" t="s">
        <v>41</v>
      </c>
      <c r="O124" s="57"/>
      <c r="P124" s="171">
        <f>O124*H124</f>
        <v>0</v>
      </c>
      <c r="Q124" s="171">
        <v>0</v>
      </c>
      <c r="R124" s="171">
        <f>Q124*H124</f>
        <v>0</v>
      </c>
      <c r="S124" s="171">
        <v>0</v>
      </c>
      <c r="T124" s="172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73" t="s">
        <v>127</v>
      </c>
      <c r="AT124" s="173" t="s">
        <v>123</v>
      </c>
      <c r="AU124" s="173" t="s">
        <v>85</v>
      </c>
      <c r="AY124" s="16" t="s">
        <v>120</v>
      </c>
      <c r="BE124" s="174">
        <f>IF(N124="základní",J124,0)</f>
        <v>0</v>
      </c>
      <c r="BF124" s="174">
        <f>IF(N124="snížená",J124,0)</f>
        <v>0</v>
      </c>
      <c r="BG124" s="174">
        <f>IF(N124="zákl. přenesená",J124,0)</f>
        <v>0</v>
      </c>
      <c r="BH124" s="174">
        <f>IF(N124="sníž. přenesená",J124,0)</f>
        <v>0</v>
      </c>
      <c r="BI124" s="174">
        <f>IF(N124="nulová",J124,0)</f>
        <v>0</v>
      </c>
      <c r="BJ124" s="16" t="s">
        <v>83</v>
      </c>
      <c r="BK124" s="174">
        <f>ROUND(I124*H124,2)</f>
        <v>0</v>
      </c>
      <c r="BL124" s="16" t="s">
        <v>127</v>
      </c>
      <c r="BM124" s="173" t="s">
        <v>128</v>
      </c>
    </row>
    <row r="125" spans="1:65" s="2" customFormat="1" ht="11.25">
      <c r="A125" s="31"/>
      <c r="B125" s="32"/>
      <c r="C125" s="31"/>
      <c r="D125" s="175" t="s">
        <v>129</v>
      </c>
      <c r="E125" s="31"/>
      <c r="F125" s="176" t="s">
        <v>125</v>
      </c>
      <c r="G125" s="31"/>
      <c r="H125" s="31"/>
      <c r="I125" s="95"/>
      <c r="J125" s="31"/>
      <c r="K125" s="31"/>
      <c r="L125" s="32"/>
      <c r="M125" s="177"/>
      <c r="N125" s="178"/>
      <c r="O125" s="57"/>
      <c r="P125" s="57"/>
      <c r="Q125" s="57"/>
      <c r="R125" s="57"/>
      <c r="S125" s="57"/>
      <c r="T125" s="58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T125" s="16" t="s">
        <v>129</v>
      </c>
      <c r="AU125" s="16" t="s">
        <v>85</v>
      </c>
    </row>
    <row r="126" spans="1:65" s="2" customFormat="1" ht="16.5" customHeight="1">
      <c r="A126" s="31"/>
      <c r="B126" s="160"/>
      <c r="C126" s="161" t="s">
        <v>85</v>
      </c>
      <c r="D126" s="161" t="s">
        <v>123</v>
      </c>
      <c r="E126" s="162" t="s">
        <v>130</v>
      </c>
      <c r="F126" s="163" t="s">
        <v>131</v>
      </c>
      <c r="G126" s="164" t="s">
        <v>126</v>
      </c>
      <c r="H126" s="165">
        <v>1</v>
      </c>
      <c r="I126" s="166"/>
      <c r="J126" s="167">
        <f>ROUND(I126*H126,2)</f>
        <v>0</v>
      </c>
      <c r="K126" s="168"/>
      <c r="L126" s="32"/>
      <c r="M126" s="169" t="s">
        <v>1</v>
      </c>
      <c r="N126" s="170" t="s">
        <v>41</v>
      </c>
      <c r="O126" s="57"/>
      <c r="P126" s="171">
        <f>O126*H126</f>
        <v>0</v>
      </c>
      <c r="Q126" s="171">
        <v>0</v>
      </c>
      <c r="R126" s="171">
        <f>Q126*H126</f>
        <v>0</v>
      </c>
      <c r="S126" s="171">
        <v>0</v>
      </c>
      <c r="T126" s="172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73" t="s">
        <v>127</v>
      </c>
      <c r="AT126" s="173" t="s">
        <v>123</v>
      </c>
      <c r="AU126" s="173" t="s">
        <v>85</v>
      </c>
      <c r="AY126" s="16" t="s">
        <v>120</v>
      </c>
      <c r="BE126" s="174">
        <f>IF(N126="základní",J126,0)</f>
        <v>0</v>
      </c>
      <c r="BF126" s="174">
        <f>IF(N126="snížená",J126,0)</f>
        <v>0</v>
      </c>
      <c r="BG126" s="174">
        <f>IF(N126="zákl. přenesená",J126,0)</f>
        <v>0</v>
      </c>
      <c r="BH126" s="174">
        <f>IF(N126="sníž. přenesená",J126,0)</f>
        <v>0</v>
      </c>
      <c r="BI126" s="174">
        <f>IF(N126="nulová",J126,0)</f>
        <v>0</v>
      </c>
      <c r="BJ126" s="16" t="s">
        <v>83</v>
      </c>
      <c r="BK126" s="174">
        <f>ROUND(I126*H126,2)</f>
        <v>0</v>
      </c>
      <c r="BL126" s="16" t="s">
        <v>127</v>
      </c>
      <c r="BM126" s="173" t="s">
        <v>132</v>
      </c>
    </row>
    <row r="127" spans="1:65" s="2" customFormat="1" ht="11.25">
      <c r="A127" s="31"/>
      <c r="B127" s="32"/>
      <c r="C127" s="31"/>
      <c r="D127" s="175" t="s">
        <v>129</v>
      </c>
      <c r="E127" s="31"/>
      <c r="F127" s="176" t="s">
        <v>131</v>
      </c>
      <c r="G127" s="31"/>
      <c r="H127" s="31"/>
      <c r="I127" s="95"/>
      <c r="J127" s="31"/>
      <c r="K127" s="31"/>
      <c r="L127" s="32"/>
      <c r="M127" s="177"/>
      <c r="N127" s="178"/>
      <c r="O127" s="57"/>
      <c r="P127" s="57"/>
      <c r="Q127" s="57"/>
      <c r="R127" s="57"/>
      <c r="S127" s="57"/>
      <c r="T127" s="58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6" t="s">
        <v>129</v>
      </c>
      <c r="AU127" s="16" t="s">
        <v>85</v>
      </c>
    </row>
    <row r="128" spans="1:65" s="12" customFormat="1" ht="22.9" customHeight="1">
      <c r="B128" s="147"/>
      <c r="D128" s="148" t="s">
        <v>75</v>
      </c>
      <c r="E128" s="158" t="s">
        <v>133</v>
      </c>
      <c r="F128" s="158" t="s">
        <v>134</v>
      </c>
      <c r="I128" s="150"/>
      <c r="J128" s="159">
        <f>BK128</f>
        <v>0</v>
      </c>
      <c r="L128" s="147"/>
      <c r="M128" s="152"/>
      <c r="N128" s="153"/>
      <c r="O128" s="153"/>
      <c r="P128" s="154">
        <f>SUM(P129:P132)</f>
        <v>0</v>
      </c>
      <c r="Q128" s="153"/>
      <c r="R128" s="154">
        <f>SUM(R129:R132)</f>
        <v>0</v>
      </c>
      <c r="S128" s="153"/>
      <c r="T128" s="155">
        <f>SUM(T129:T132)</f>
        <v>0</v>
      </c>
      <c r="AR128" s="148" t="s">
        <v>119</v>
      </c>
      <c r="AT128" s="156" t="s">
        <v>75</v>
      </c>
      <c r="AU128" s="156" t="s">
        <v>83</v>
      </c>
      <c r="AY128" s="148" t="s">
        <v>120</v>
      </c>
      <c r="BK128" s="157">
        <f>SUM(BK129:BK132)</f>
        <v>0</v>
      </c>
    </row>
    <row r="129" spans="1:65" s="2" customFormat="1" ht="16.5" customHeight="1">
      <c r="A129" s="31"/>
      <c r="B129" s="160"/>
      <c r="C129" s="161" t="s">
        <v>135</v>
      </c>
      <c r="D129" s="161" t="s">
        <v>123</v>
      </c>
      <c r="E129" s="162" t="s">
        <v>136</v>
      </c>
      <c r="F129" s="163" t="s">
        <v>134</v>
      </c>
      <c r="G129" s="164" t="s">
        <v>126</v>
      </c>
      <c r="H129" s="165">
        <v>1</v>
      </c>
      <c r="I129" s="166"/>
      <c r="J129" s="167">
        <f>ROUND(I129*H129,2)</f>
        <v>0</v>
      </c>
      <c r="K129" s="168"/>
      <c r="L129" s="32"/>
      <c r="M129" s="169" t="s">
        <v>1</v>
      </c>
      <c r="N129" s="170" t="s">
        <v>41</v>
      </c>
      <c r="O129" s="57"/>
      <c r="P129" s="171">
        <f>O129*H129</f>
        <v>0</v>
      </c>
      <c r="Q129" s="171">
        <v>0</v>
      </c>
      <c r="R129" s="171">
        <f>Q129*H129</f>
        <v>0</v>
      </c>
      <c r="S129" s="171">
        <v>0</v>
      </c>
      <c r="T129" s="172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73" t="s">
        <v>127</v>
      </c>
      <c r="AT129" s="173" t="s">
        <v>123</v>
      </c>
      <c r="AU129" s="173" t="s">
        <v>85</v>
      </c>
      <c r="AY129" s="16" t="s">
        <v>120</v>
      </c>
      <c r="BE129" s="174">
        <f>IF(N129="základní",J129,0)</f>
        <v>0</v>
      </c>
      <c r="BF129" s="174">
        <f>IF(N129="snížená",J129,0)</f>
        <v>0</v>
      </c>
      <c r="BG129" s="174">
        <f>IF(N129="zákl. přenesená",J129,0)</f>
        <v>0</v>
      </c>
      <c r="BH129" s="174">
        <f>IF(N129="sníž. přenesená",J129,0)</f>
        <v>0</v>
      </c>
      <c r="BI129" s="174">
        <f>IF(N129="nulová",J129,0)</f>
        <v>0</v>
      </c>
      <c r="BJ129" s="16" t="s">
        <v>83</v>
      </c>
      <c r="BK129" s="174">
        <f>ROUND(I129*H129,2)</f>
        <v>0</v>
      </c>
      <c r="BL129" s="16" t="s">
        <v>127</v>
      </c>
      <c r="BM129" s="173" t="s">
        <v>137</v>
      </c>
    </row>
    <row r="130" spans="1:65" s="2" customFormat="1" ht="11.25">
      <c r="A130" s="31"/>
      <c r="B130" s="32"/>
      <c r="C130" s="31"/>
      <c r="D130" s="175" t="s">
        <v>129</v>
      </c>
      <c r="E130" s="31"/>
      <c r="F130" s="176" t="s">
        <v>134</v>
      </c>
      <c r="G130" s="31"/>
      <c r="H130" s="31"/>
      <c r="I130" s="95"/>
      <c r="J130" s="31"/>
      <c r="K130" s="31"/>
      <c r="L130" s="32"/>
      <c r="M130" s="177"/>
      <c r="N130" s="178"/>
      <c r="O130" s="57"/>
      <c r="P130" s="57"/>
      <c r="Q130" s="57"/>
      <c r="R130" s="57"/>
      <c r="S130" s="57"/>
      <c r="T130" s="58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6" t="s">
        <v>129</v>
      </c>
      <c r="AU130" s="16" t="s">
        <v>85</v>
      </c>
    </row>
    <row r="131" spans="1:65" s="2" customFormat="1" ht="16.5" customHeight="1">
      <c r="A131" s="31"/>
      <c r="B131" s="160"/>
      <c r="C131" s="161" t="s">
        <v>138</v>
      </c>
      <c r="D131" s="161" t="s">
        <v>123</v>
      </c>
      <c r="E131" s="162" t="s">
        <v>139</v>
      </c>
      <c r="F131" s="163" t="s">
        <v>140</v>
      </c>
      <c r="G131" s="164" t="s">
        <v>126</v>
      </c>
      <c r="H131" s="165">
        <v>1</v>
      </c>
      <c r="I131" s="166"/>
      <c r="J131" s="167">
        <f>ROUND(I131*H131,2)</f>
        <v>0</v>
      </c>
      <c r="K131" s="168"/>
      <c r="L131" s="32"/>
      <c r="M131" s="169" t="s">
        <v>1</v>
      </c>
      <c r="N131" s="170" t="s">
        <v>41</v>
      </c>
      <c r="O131" s="57"/>
      <c r="P131" s="171">
        <f>O131*H131</f>
        <v>0</v>
      </c>
      <c r="Q131" s="171">
        <v>0</v>
      </c>
      <c r="R131" s="171">
        <f>Q131*H131</f>
        <v>0</v>
      </c>
      <c r="S131" s="171">
        <v>0</v>
      </c>
      <c r="T131" s="172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73" t="s">
        <v>127</v>
      </c>
      <c r="AT131" s="173" t="s">
        <v>123</v>
      </c>
      <c r="AU131" s="173" t="s">
        <v>85</v>
      </c>
      <c r="AY131" s="16" t="s">
        <v>120</v>
      </c>
      <c r="BE131" s="174">
        <f>IF(N131="základní",J131,0)</f>
        <v>0</v>
      </c>
      <c r="BF131" s="174">
        <f>IF(N131="snížená",J131,0)</f>
        <v>0</v>
      </c>
      <c r="BG131" s="174">
        <f>IF(N131="zákl. přenesená",J131,0)</f>
        <v>0</v>
      </c>
      <c r="BH131" s="174">
        <f>IF(N131="sníž. přenesená",J131,0)</f>
        <v>0</v>
      </c>
      <c r="BI131" s="174">
        <f>IF(N131="nulová",J131,0)</f>
        <v>0</v>
      </c>
      <c r="BJ131" s="16" t="s">
        <v>83</v>
      </c>
      <c r="BK131" s="174">
        <f>ROUND(I131*H131,2)</f>
        <v>0</v>
      </c>
      <c r="BL131" s="16" t="s">
        <v>127</v>
      </c>
      <c r="BM131" s="173" t="s">
        <v>141</v>
      </c>
    </row>
    <row r="132" spans="1:65" s="2" customFormat="1" ht="11.25">
      <c r="A132" s="31"/>
      <c r="B132" s="32"/>
      <c r="C132" s="31"/>
      <c r="D132" s="175" t="s">
        <v>129</v>
      </c>
      <c r="E132" s="31"/>
      <c r="F132" s="176" t="s">
        <v>142</v>
      </c>
      <c r="G132" s="31"/>
      <c r="H132" s="31"/>
      <c r="I132" s="95"/>
      <c r="J132" s="31"/>
      <c r="K132" s="31"/>
      <c r="L132" s="32"/>
      <c r="M132" s="177"/>
      <c r="N132" s="178"/>
      <c r="O132" s="57"/>
      <c r="P132" s="57"/>
      <c r="Q132" s="57"/>
      <c r="R132" s="57"/>
      <c r="S132" s="57"/>
      <c r="T132" s="58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T132" s="16" t="s">
        <v>129</v>
      </c>
      <c r="AU132" s="16" t="s">
        <v>85</v>
      </c>
    </row>
    <row r="133" spans="1:65" s="12" customFormat="1" ht="22.9" customHeight="1">
      <c r="B133" s="147"/>
      <c r="D133" s="148" t="s">
        <v>75</v>
      </c>
      <c r="E133" s="158" t="s">
        <v>143</v>
      </c>
      <c r="F133" s="158" t="s">
        <v>144</v>
      </c>
      <c r="I133" s="150"/>
      <c r="J133" s="159">
        <f>BK133</f>
        <v>0</v>
      </c>
      <c r="L133" s="147"/>
      <c r="M133" s="152"/>
      <c r="N133" s="153"/>
      <c r="O133" s="153"/>
      <c r="P133" s="154">
        <f>SUM(P134:P135)</f>
        <v>0</v>
      </c>
      <c r="Q133" s="153"/>
      <c r="R133" s="154">
        <f>SUM(R134:R135)</f>
        <v>0</v>
      </c>
      <c r="S133" s="153"/>
      <c r="T133" s="155">
        <f>SUM(T134:T135)</f>
        <v>0</v>
      </c>
      <c r="AR133" s="148" t="s">
        <v>119</v>
      </c>
      <c r="AT133" s="156" t="s">
        <v>75</v>
      </c>
      <c r="AU133" s="156" t="s">
        <v>83</v>
      </c>
      <c r="AY133" s="148" t="s">
        <v>120</v>
      </c>
      <c r="BK133" s="157">
        <f>SUM(BK134:BK135)</f>
        <v>0</v>
      </c>
    </row>
    <row r="134" spans="1:65" s="2" customFormat="1" ht="16.5" customHeight="1">
      <c r="A134" s="31"/>
      <c r="B134" s="160"/>
      <c r="C134" s="161" t="s">
        <v>119</v>
      </c>
      <c r="D134" s="161" t="s">
        <v>123</v>
      </c>
      <c r="E134" s="162" t="s">
        <v>145</v>
      </c>
      <c r="F134" s="163" t="s">
        <v>146</v>
      </c>
      <c r="G134" s="164" t="s">
        <v>126</v>
      </c>
      <c r="H134" s="165">
        <v>1</v>
      </c>
      <c r="I134" s="166"/>
      <c r="J134" s="167">
        <f>ROUND(I134*H134,2)</f>
        <v>0</v>
      </c>
      <c r="K134" s="168"/>
      <c r="L134" s="32"/>
      <c r="M134" s="169" t="s">
        <v>1</v>
      </c>
      <c r="N134" s="170" t="s">
        <v>41</v>
      </c>
      <c r="O134" s="57"/>
      <c r="P134" s="171">
        <f>O134*H134</f>
        <v>0</v>
      </c>
      <c r="Q134" s="171">
        <v>0</v>
      </c>
      <c r="R134" s="171">
        <f>Q134*H134</f>
        <v>0</v>
      </c>
      <c r="S134" s="171">
        <v>0</v>
      </c>
      <c r="T134" s="172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73" t="s">
        <v>127</v>
      </c>
      <c r="AT134" s="173" t="s">
        <v>123</v>
      </c>
      <c r="AU134" s="173" t="s">
        <v>85</v>
      </c>
      <c r="AY134" s="16" t="s">
        <v>120</v>
      </c>
      <c r="BE134" s="174">
        <f>IF(N134="základní",J134,0)</f>
        <v>0</v>
      </c>
      <c r="BF134" s="174">
        <f>IF(N134="snížená",J134,0)</f>
        <v>0</v>
      </c>
      <c r="BG134" s="174">
        <f>IF(N134="zákl. přenesená",J134,0)</f>
        <v>0</v>
      </c>
      <c r="BH134" s="174">
        <f>IF(N134="sníž. přenesená",J134,0)</f>
        <v>0</v>
      </c>
      <c r="BI134" s="174">
        <f>IF(N134="nulová",J134,0)</f>
        <v>0</v>
      </c>
      <c r="BJ134" s="16" t="s">
        <v>83</v>
      </c>
      <c r="BK134" s="174">
        <f>ROUND(I134*H134,2)</f>
        <v>0</v>
      </c>
      <c r="BL134" s="16" t="s">
        <v>127</v>
      </c>
      <c r="BM134" s="173" t="s">
        <v>147</v>
      </c>
    </row>
    <row r="135" spans="1:65" s="2" customFormat="1" ht="11.25">
      <c r="A135" s="31"/>
      <c r="B135" s="32"/>
      <c r="C135" s="31"/>
      <c r="D135" s="175" t="s">
        <v>129</v>
      </c>
      <c r="E135" s="31"/>
      <c r="F135" s="176" t="s">
        <v>146</v>
      </c>
      <c r="G135" s="31"/>
      <c r="H135" s="31"/>
      <c r="I135" s="95"/>
      <c r="J135" s="31"/>
      <c r="K135" s="31"/>
      <c r="L135" s="32"/>
      <c r="M135" s="177"/>
      <c r="N135" s="178"/>
      <c r="O135" s="57"/>
      <c r="P135" s="57"/>
      <c r="Q135" s="57"/>
      <c r="R135" s="57"/>
      <c r="S135" s="57"/>
      <c r="T135" s="58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T135" s="16" t="s">
        <v>129</v>
      </c>
      <c r="AU135" s="16" t="s">
        <v>85</v>
      </c>
    </row>
    <row r="136" spans="1:65" s="12" customFormat="1" ht="22.9" customHeight="1">
      <c r="B136" s="147"/>
      <c r="D136" s="148" t="s">
        <v>75</v>
      </c>
      <c r="E136" s="158" t="s">
        <v>148</v>
      </c>
      <c r="F136" s="158" t="s">
        <v>149</v>
      </c>
      <c r="I136" s="150"/>
      <c r="J136" s="159">
        <f>BK136</f>
        <v>0</v>
      </c>
      <c r="L136" s="147"/>
      <c r="M136" s="152"/>
      <c r="N136" s="153"/>
      <c r="O136" s="153"/>
      <c r="P136" s="154">
        <f>SUM(P137:P138)</f>
        <v>0</v>
      </c>
      <c r="Q136" s="153"/>
      <c r="R136" s="154">
        <f>SUM(R137:R138)</f>
        <v>0</v>
      </c>
      <c r="S136" s="153"/>
      <c r="T136" s="155">
        <f>SUM(T137:T138)</f>
        <v>0</v>
      </c>
      <c r="AR136" s="148" t="s">
        <v>119</v>
      </c>
      <c r="AT136" s="156" t="s">
        <v>75</v>
      </c>
      <c r="AU136" s="156" t="s">
        <v>83</v>
      </c>
      <c r="AY136" s="148" t="s">
        <v>120</v>
      </c>
      <c r="BK136" s="157">
        <f>SUM(BK137:BK138)</f>
        <v>0</v>
      </c>
    </row>
    <row r="137" spans="1:65" s="2" customFormat="1" ht="24" customHeight="1">
      <c r="A137" s="31"/>
      <c r="B137" s="160"/>
      <c r="C137" s="161" t="s">
        <v>150</v>
      </c>
      <c r="D137" s="161" t="s">
        <v>123</v>
      </c>
      <c r="E137" s="162" t="s">
        <v>151</v>
      </c>
      <c r="F137" s="163" t="s">
        <v>152</v>
      </c>
      <c r="G137" s="164" t="s">
        <v>126</v>
      </c>
      <c r="H137" s="165">
        <v>1</v>
      </c>
      <c r="I137" s="166"/>
      <c r="J137" s="167">
        <f>ROUND(I137*H137,2)</f>
        <v>0</v>
      </c>
      <c r="K137" s="168"/>
      <c r="L137" s="32"/>
      <c r="M137" s="169" t="s">
        <v>1</v>
      </c>
      <c r="N137" s="170" t="s">
        <v>41</v>
      </c>
      <c r="O137" s="57"/>
      <c r="P137" s="171">
        <f>O137*H137</f>
        <v>0</v>
      </c>
      <c r="Q137" s="171">
        <v>0</v>
      </c>
      <c r="R137" s="171">
        <f>Q137*H137</f>
        <v>0</v>
      </c>
      <c r="S137" s="171">
        <v>0</v>
      </c>
      <c r="T137" s="172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73" t="s">
        <v>127</v>
      </c>
      <c r="AT137" s="173" t="s">
        <v>123</v>
      </c>
      <c r="AU137" s="173" t="s">
        <v>85</v>
      </c>
      <c r="AY137" s="16" t="s">
        <v>120</v>
      </c>
      <c r="BE137" s="174">
        <f>IF(N137="základní",J137,0)</f>
        <v>0</v>
      </c>
      <c r="BF137" s="174">
        <f>IF(N137="snížená",J137,0)</f>
        <v>0</v>
      </c>
      <c r="BG137" s="174">
        <f>IF(N137="zákl. přenesená",J137,0)</f>
        <v>0</v>
      </c>
      <c r="BH137" s="174">
        <f>IF(N137="sníž. přenesená",J137,0)</f>
        <v>0</v>
      </c>
      <c r="BI137" s="174">
        <f>IF(N137="nulová",J137,0)</f>
        <v>0</v>
      </c>
      <c r="BJ137" s="16" t="s">
        <v>83</v>
      </c>
      <c r="BK137" s="174">
        <f>ROUND(I137*H137,2)</f>
        <v>0</v>
      </c>
      <c r="BL137" s="16" t="s">
        <v>127</v>
      </c>
      <c r="BM137" s="173" t="s">
        <v>153</v>
      </c>
    </row>
    <row r="138" spans="1:65" s="2" customFormat="1" ht="11.25">
      <c r="A138" s="31"/>
      <c r="B138" s="32"/>
      <c r="C138" s="31"/>
      <c r="D138" s="175" t="s">
        <v>129</v>
      </c>
      <c r="E138" s="31"/>
      <c r="F138" s="176" t="s">
        <v>154</v>
      </c>
      <c r="G138" s="31"/>
      <c r="H138" s="31"/>
      <c r="I138" s="95"/>
      <c r="J138" s="31"/>
      <c r="K138" s="31"/>
      <c r="L138" s="32"/>
      <c r="M138" s="179"/>
      <c r="N138" s="180"/>
      <c r="O138" s="181"/>
      <c r="P138" s="181"/>
      <c r="Q138" s="181"/>
      <c r="R138" s="181"/>
      <c r="S138" s="181"/>
      <c r="T138" s="182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T138" s="16" t="s">
        <v>129</v>
      </c>
      <c r="AU138" s="16" t="s">
        <v>85</v>
      </c>
    </row>
    <row r="139" spans="1:65" s="2" customFormat="1" ht="6.95" customHeight="1">
      <c r="A139" s="31"/>
      <c r="B139" s="46"/>
      <c r="C139" s="47"/>
      <c r="D139" s="47"/>
      <c r="E139" s="47"/>
      <c r="F139" s="47"/>
      <c r="G139" s="47"/>
      <c r="H139" s="47"/>
      <c r="I139" s="119"/>
      <c r="J139" s="47"/>
      <c r="K139" s="47"/>
      <c r="L139" s="32"/>
      <c r="M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</sheetData>
  <autoFilter ref="C120:K138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31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2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2"/>
      <c r="L2" s="222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6" t="s">
        <v>88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93"/>
      <c r="J3" s="18"/>
      <c r="K3" s="18"/>
      <c r="L3" s="19"/>
      <c r="AT3" s="16" t="s">
        <v>85</v>
      </c>
    </row>
    <row r="4" spans="1:46" s="1" customFormat="1" ht="24.95" customHeight="1">
      <c r="B4" s="19"/>
      <c r="D4" s="20" t="s">
        <v>92</v>
      </c>
      <c r="I4" s="92"/>
      <c r="L4" s="19"/>
      <c r="M4" s="94" t="s">
        <v>10</v>
      </c>
      <c r="AT4" s="16" t="s">
        <v>3</v>
      </c>
    </row>
    <row r="5" spans="1:46" s="1" customFormat="1" ht="6.95" customHeight="1">
      <c r="B5" s="19"/>
      <c r="I5" s="92"/>
      <c r="L5" s="19"/>
    </row>
    <row r="6" spans="1:46" s="1" customFormat="1" ht="12" customHeight="1">
      <c r="B6" s="19"/>
      <c r="D6" s="26" t="s">
        <v>16</v>
      </c>
      <c r="I6" s="92"/>
      <c r="L6" s="19"/>
    </row>
    <row r="7" spans="1:46" s="1" customFormat="1" ht="16.5" customHeight="1">
      <c r="B7" s="19"/>
      <c r="E7" s="250" t="str">
        <f>'Rekapitulace stavby'!K6</f>
        <v>Kaple - Rudolec - p.p.č. 28/2</v>
      </c>
      <c r="F7" s="251"/>
      <c r="G7" s="251"/>
      <c r="H7" s="251"/>
      <c r="I7" s="92"/>
      <c r="L7" s="19"/>
    </row>
    <row r="8" spans="1:46" s="2" customFormat="1" ht="12" customHeight="1">
      <c r="A8" s="31"/>
      <c r="B8" s="32"/>
      <c r="C8" s="31"/>
      <c r="D8" s="26" t="s">
        <v>93</v>
      </c>
      <c r="E8" s="31"/>
      <c r="F8" s="31"/>
      <c r="G8" s="31"/>
      <c r="H8" s="31"/>
      <c r="I8" s="95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30" t="s">
        <v>155</v>
      </c>
      <c r="F9" s="252"/>
      <c r="G9" s="252"/>
      <c r="H9" s="252"/>
      <c r="I9" s="95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>
      <c r="A10" s="31"/>
      <c r="B10" s="32"/>
      <c r="C10" s="31"/>
      <c r="D10" s="31"/>
      <c r="E10" s="31"/>
      <c r="F10" s="31"/>
      <c r="G10" s="31"/>
      <c r="H10" s="31"/>
      <c r="I10" s="95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18</v>
      </c>
      <c r="E11" s="31"/>
      <c r="F11" s="24" t="s">
        <v>1</v>
      </c>
      <c r="G11" s="31"/>
      <c r="H11" s="31"/>
      <c r="I11" s="96" t="s">
        <v>19</v>
      </c>
      <c r="J11" s="24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20</v>
      </c>
      <c r="E12" s="31"/>
      <c r="F12" s="24" t="s">
        <v>21</v>
      </c>
      <c r="G12" s="31"/>
      <c r="H12" s="31"/>
      <c r="I12" s="96" t="s">
        <v>22</v>
      </c>
      <c r="J12" s="54" t="str">
        <f>'Rekapitulace stavby'!AN8</f>
        <v>25. 7. 2019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95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24</v>
      </c>
      <c r="E14" s="31"/>
      <c r="F14" s="31"/>
      <c r="G14" s="31"/>
      <c r="H14" s="31"/>
      <c r="I14" s="96" t="s">
        <v>25</v>
      </c>
      <c r="J14" s="24" t="s">
        <v>1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26</v>
      </c>
      <c r="F15" s="31"/>
      <c r="G15" s="31"/>
      <c r="H15" s="31"/>
      <c r="I15" s="96" t="s">
        <v>27</v>
      </c>
      <c r="J15" s="24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95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28</v>
      </c>
      <c r="E17" s="31"/>
      <c r="F17" s="31"/>
      <c r="G17" s="31"/>
      <c r="H17" s="31"/>
      <c r="I17" s="96" t="s">
        <v>25</v>
      </c>
      <c r="J17" s="27" t="str">
        <f>'Rekapitulace stavby'!AN13</f>
        <v>Vyplň údaj</v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53" t="str">
        <f>'Rekapitulace stavby'!E14</f>
        <v>Vyplň údaj</v>
      </c>
      <c r="F18" s="233"/>
      <c r="G18" s="233"/>
      <c r="H18" s="233"/>
      <c r="I18" s="96" t="s">
        <v>27</v>
      </c>
      <c r="J18" s="27" t="str">
        <f>'Rekapitulace stavby'!AN14</f>
        <v>Vyplň údaj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95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30</v>
      </c>
      <c r="E20" s="31"/>
      <c r="F20" s="31"/>
      <c r="G20" s="31"/>
      <c r="H20" s="31"/>
      <c r="I20" s="96" t="s">
        <v>25</v>
      </c>
      <c r="J20" s="24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31</v>
      </c>
      <c r="F21" s="31"/>
      <c r="G21" s="31"/>
      <c r="H21" s="31"/>
      <c r="I21" s="96" t="s">
        <v>27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95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33</v>
      </c>
      <c r="E23" s="31"/>
      <c r="F23" s="31"/>
      <c r="G23" s="31"/>
      <c r="H23" s="31"/>
      <c r="I23" s="96" t="s">
        <v>25</v>
      </c>
      <c r="J23" s="24" t="s">
        <v>1</v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34</v>
      </c>
      <c r="F24" s="31"/>
      <c r="G24" s="31"/>
      <c r="H24" s="31"/>
      <c r="I24" s="96" t="s">
        <v>27</v>
      </c>
      <c r="J24" s="24" t="s">
        <v>1</v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95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35</v>
      </c>
      <c r="E26" s="31"/>
      <c r="F26" s="31"/>
      <c r="G26" s="31"/>
      <c r="H26" s="31"/>
      <c r="I26" s="95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7"/>
      <c r="B27" s="98"/>
      <c r="C27" s="97"/>
      <c r="D27" s="97"/>
      <c r="E27" s="237" t="s">
        <v>1</v>
      </c>
      <c r="F27" s="237"/>
      <c r="G27" s="237"/>
      <c r="H27" s="237"/>
      <c r="I27" s="99"/>
      <c r="J27" s="97"/>
      <c r="K27" s="97"/>
      <c r="L27" s="100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95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101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102" t="s">
        <v>36</v>
      </c>
      <c r="E30" s="31"/>
      <c r="F30" s="31"/>
      <c r="G30" s="31"/>
      <c r="H30" s="31"/>
      <c r="I30" s="95"/>
      <c r="J30" s="70">
        <f>ROUND(J128,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101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38</v>
      </c>
      <c r="G32" s="31"/>
      <c r="H32" s="31"/>
      <c r="I32" s="103" t="s">
        <v>37</v>
      </c>
      <c r="J32" s="35" t="s">
        <v>39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4" t="s">
        <v>40</v>
      </c>
      <c r="E33" s="26" t="s">
        <v>41</v>
      </c>
      <c r="F33" s="105">
        <f>ROUND((SUM(BE128:BE312)),  2)</f>
        <v>0</v>
      </c>
      <c r="G33" s="31"/>
      <c r="H33" s="31"/>
      <c r="I33" s="106">
        <v>0.21</v>
      </c>
      <c r="J33" s="105">
        <f>ROUND(((SUM(BE128:BE312))*I33), 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6" t="s">
        <v>42</v>
      </c>
      <c r="F34" s="105">
        <f>ROUND((SUM(BF128:BF312)),  2)</f>
        <v>0</v>
      </c>
      <c r="G34" s="31"/>
      <c r="H34" s="31"/>
      <c r="I34" s="106">
        <v>0.15</v>
      </c>
      <c r="J34" s="105">
        <f>ROUND(((SUM(BF128:BF312))*I34),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43</v>
      </c>
      <c r="F35" s="105">
        <f>ROUND((SUM(BG128:BG312)),  2)</f>
        <v>0</v>
      </c>
      <c r="G35" s="31"/>
      <c r="H35" s="31"/>
      <c r="I35" s="106">
        <v>0.21</v>
      </c>
      <c r="J35" s="105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44</v>
      </c>
      <c r="F36" s="105">
        <f>ROUND((SUM(BH128:BH312)),  2)</f>
        <v>0</v>
      </c>
      <c r="G36" s="31"/>
      <c r="H36" s="31"/>
      <c r="I36" s="106">
        <v>0.15</v>
      </c>
      <c r="J36" s="105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45</v>
      </c>
      <c r="F37" s="105">
        <f>ROUND((SUM(BI128:BI312)),  2)</f>
        <v>0</v>
      </c>
      <c r="G37" s="31"/>
      <c r="H37" s="31"/>
      <c r="I37" s="106">
        <v>0</v>
      </c>
      <c r="J37" s="105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95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7"/>
      <c r="D39" s="108" t="s">
        <v>46</v>
      </c>
      <c r="E39" s="59"/>
      <c r="F39" s="59"/>
      <c r="G39" s="109" t="s">
        <v>47</v>
      </c>
      <c r="H39" s="110" t="s">
        <v>48</v>
      </c>
      <c r="I39" s="111"/>
      <c r="J39" s="112">
        <f>SUM(J30:J37)</f>
        <v>0</v>
      </c>
      <c r="K39" s="113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95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I41" s="92"/>
      <c r="L41" s="19"/>
    </row>
    <row r="42" spans="1:31" s="1" customFormat="1" ht="14.45" customHeight="1">
      <c r="B42" s="19"/>
      <c r="I42" s="92"/>
      <c r="L42" s="19"/>
    </row>
    <row r="43" spans="1:31" s="1" customFormat="1" ht="14.45" customHeight="1">
      <c r="B43" s="19"/>
      <c r="I43" s="92"/>
      <c r="L43" s="19"/>
    </row>
    <row r="44" spans="1:31" s="1" customFormat="1" ht="14.45" customHeight="1">
      <c r="B44" s="19"/>
      <c r="I44" s="92"/>
      <c r="L44" s="19"/>
    </row>
    <row r="45" spans="1:31" s="1" customFormat="1" ht="14.45" customHeight="1">
      <c r="B45" s="19"/>
      <c r="I45" s="92"/>
      <c r="L45" s="19"/>
    </row>
    <row r="46" spans="1:31" s="1" customFormat="1" ht="14.45" customHeight="1">
      <c r="B46" s="19"/>
      <c r="I46" s="92"/>
      <c r="L46" s="19"/>
    </row>
    <row r="47" spans="1:31" s="1" customFormat="1" ht="14.45" customHeight="1">
      <c r="B47" s="19"/>
      <c r="I47" s="92"/>
      <c r="L47" s="19"/>
    </row>
    <row r="48" spans="1:31" s="1" customFormat="1" ht="14.45" customHeight="1">
      <c r="B48" s="19"/>
      <c r="I48" s="92"/>
      <c r="L48" s="19"/>
    </row>
    <row r="49" spans="1:31" s="1" customFormat="1" ht="14.45" customHeight="1">
      <c r="B49" s="19"/>
      <c r="I49" s="92"/>
      <c r="L49" s="19"/>
    </row>
    <row r="50" spans="1:31" s="2" customFormat="1" ht="14.45" customHeight="1">
      <c r="B50" s="41"/>
      <c r="D50" s="42" t="s">
        <v>49</v>
      </c>
      <c r="E50" s="43"/>
      <c r="F50" s="43"/>
      <c r="G50" s="42" t="s">
        <v>50</v>
      </c>
      <c r="H50" s="43"/>
      <c r="I50" s="114"/>
      <c r="J50" s="43"/>
      <c r="K50" s="43"/>
      <c r="L50" s="41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1"/>
      <c r="B61" s="32"/>
      <c r="C61" s="31"/>
      <c r="D61" s="44" t="s">
        <v>51</v>
      </c>
      <c r="E61" s="34"/>
      <c r="F61" s="115" t="s">
        <v>52</v>
      </c>
      <c r="G61" s="44" t="s">
        <v>51</v>
      </c>
      <c r="H61" s="34"/>
      <c r="I61" s="116"/>
      <c r="J61" s="117" t="s">
        <v>52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1"/>
      <c r="B65" s="32"/>
      <c r="C65" s="31"/>
      <c r="D65" s="42" t="s">
        <v>53</v>
      </c>
      <c r="E65" s="45"/>
      <c r="F65" s="45"/>
      <c r="G65" s="42" t="s">
        <v>54</v>
      </c>
      <c r="H65" s="45"/>
      <c r="I65" s="118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1"/>
      <c r="B76" s="32"/>
      <c r="C76" s="31"/>
      <c r="D76" s="44" t="s">
        <v>51</v>
      </c>
      <c r="E76" s="34"/>
      <c r="F76" s="115" t="s">
        <v>52</v>
      </c>
      <c r="G76" s="44" t="s">
        <v>51</v>
      </c>
      <c r="H76" s="34"/>
      <c r="I76" s="116"/>
      <c r="J76" s="117" t="s">
        <v>52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119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120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95</v>
      </c>
      <c r="D82" s="31"/>
      <c r="E82" s="31"/>
      <c r="F82" s="31"/>
      <c r="G82" s="31"/>
      <c r="H82" s="31"/>
      <c r="I82" s="95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95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16</v>
      </c>
      <c r="D84" s="31"/>
      <c r="E84" s="31"/>
      <c r="F84" s="31"/>
      <c r="G84" s="31"/>
      <c r="H84" s="31"/>
      <c r="I84" s="95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50" t="str">
        <f>E7</f>
        <v>Kaple - Rudolec - p.p.č. 28/2</v>
      </c>
      <c r="F85" s="251"/>
      <c r="G85" s="251"/>
      <c r="H85" s="251"/>
      <c r="I85" s="95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93</v>
      </c>
      <c r="D86" s="31"/>
      <c r="E86" s="31"/>
      <c r="F86" s="31"/>
      <c r="G86" s="31"/>
      <c r="H86" s="31"/>
      <c r="I86" s="95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30" t="str">
        <f>E9</f>
        <v>01 - Stavební část</v>
      </c>
      <c r="F87" s="252"/>
      <c r="G87" s="252"/>
      <c r="H87" s="252"/>
      <c r="I87" s="95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95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20</v>
      </c>
      <c r="D89" s="31"/>
      <c r="E89" s="31"/>
      <c r="F89" s="24" t="str">
        <f>F12</f>
        <v>Rudolec, p.p.č. 28/2</v>
      </c>
      <c r="G89" s="31"/>
      <c r="H89" s="31"/>
      <c r="I89" s="96" t="s">
        <v>22</v>
      </c>
      <c r="J89" s="54" t="str">
        <f>IF(J12="","",J12)</f>
        <v>25. 7. 2019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95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24</v>
      </c>
      <c r="D91" s="31"/>
      <c r="E91" s="31"/>
      <c r="F91" s="24" t="str">
        <f>E15</f>
        <v>Město Březová</v>
      </c>
      <c r="G91" s="31"/>
      <c r="H91" s="31"/>
      <c r="I91" s="96" t="s">
        <v>30</v>
      </c>
      <c r="J91" s="29" t="str">
        <f>E21</f>
        <v>Ing. Jan Schrader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28</v>
      </c>
      <c r="D92" s="31"/>
      <c r="E92" s="31"/>
      <c r="F92" s="24" t="str">
        <f>IF(E18="","",E18)</f>
        <v>Vyplň údaj</v>
      </c>
      <c r="G92" s="31"/>
      <c r="H92" s="31"/>
      <c r="I92" s="96" t="s">
        <v>33</v>
      </c>
      <c r="J92" s="29" t="str">
        <f>E24</f>
        <v>Michal Kubelka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95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21" t="s">
        <v>96</v>
      </c>
      <c r="D94" s="107"/>
      <c r="E94" s="107"/>
      <c r="F94" s="107"/>
      <c r="G94" s="107"/>
      <c r="H94" s="107"/>
      <c r="I94" s="122"/>
      <c r="J94" s="123" t="s">
        <v>97</v>
      </c>
      <c r="K94" s="107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95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24" t="s">
        <v>98</v>
      </c>
      <c r="D96" s="31"/>
      <c r="E96" s="31"/>
      <c r="F96" s="31"/>
      <c r="G96" s="31"/>
      <c r="H96" s="31"/>
      <c r="I96" s="95"/>
      <c r="J96" s="70">
        <f>J128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99</v>
      </c>
    </row>
    <row r="97" spans="1:31" s="9" customFormat="1" ht="24.95" customHeight="1">
      <c r="B97" s="125"/>
      <c r="D97" s="126" t="s">
        <v>156</v>
      </c>
      <c r="E97" s="127"/>
      <c r="F97" s="127"/>
      <c r="G97" s="127"/>
      <c r="H97" s="127"/>
      <c r="I97" s="128"/>
      <c r="J97" s="129">
        <f>J129</f>
        <v>0</v>
      </c>
      <c r="L97" s="125"/>
    </row>
    <row r="98" spans="1:31" s="10" customFormat="1" ht="19.899999999999999" customHeight="1">
      <c r="B98" s="130"/>
      <c r="D98" s="131" t="s">
        <v>157</v>
      </c>
      <c r="E98" s="132"/>
      <c r="F98" s="132"/>
      <c r="G98" s="132"/>
      <c r="H98" s="132"/>
      <c r="I98" s="133"/>
      <c r="J98" s="134">
        <f>J130</f>
        <v>0</v>
      </c>
      <c r="L98" s="130"/>
    </row>
    <row r="99" spans="1:31" s="10" customFormat="1" ht="19.899999999999999" customHeight="1">
      <c r="B99" s="130"/>
      <c r="D99" s="131" t="s">
        <v>158</v>
      </c>
      <c r="E99" s="132"/>
      <c r="F99" s="132"/>
      <c r="G99" s="132"/>
      <c r="H99" s="132"/>
      <c r="I99" s="133"/>
      <c r="J99" s="134">
        <f>J168</f>
        <v>0</v>
      </c>
      <c r="L99" s="130"/>
    </row>
    <row r="100" spans="1:31" s="10" customFormat="1" ht="19.899999999999999" customHeight="1">
      <c r="B100" s="130"/>
      <c r="D100" s="131" t="s">
        <v>159</v>
      </c>
      <c r="E100" s="132"/>
      <c r="F100" s="132"/>
      <c r="G100" s="132"/>
      <c r="H100" s="132"/>
      <c r="I100" s="133"/>
      <c r="J100" s="134">
        <f>J185</f>
        <v>0</v>
      </c>
      <c r="L100" s="130"/>
    </row>
    <row r="101" spans="1:31" s="10" customFormat="1" ht="19.899999999999999" customHeight="1">
      <c r="B101" s="130"/>
      <c r="D101" s="131" t="s">
        <v>160</v>
      </c>
      <c r="E101" s="132"/>
      <c r="F101" s="132"/>
      <c r="G101" s="132"/>
      <c r="H101" s="132"/>
      <c r="I101" s="133"/>
      <c r="J101" s="134">
        <f>J190</f>
        <v>0</v>
      </c>
      <c r="L101" s="130"/>
    </row>
    <row r="102" spans="1:31" s="10" customFormat="1" ht="19.899999999999999" customHeight="1">
      <c r="B102" s="130"/>
      <c r="D102" s="131" t="s">
        <v>161</v>
      </c>
      <c r="E102" s="132"/>
      <c r="F102" s="132"/>
      <c r="G102" s="132"/>
      <c r="H102" s="132"/>
      <c r="I102" s="133"/>
      <c r="J102" s="134">
        <f>J209</f>
        <v>0</v>
      </c>
      <c r="L102" s="130"/>
    </row>
    <row r="103" spans="1:31" s="10" customFormat="1" ht="19.899999999999999" customHeight="1">
      <c r="B103" s="130"/>
      <c r="D103" s="131" t="s">
        <v>162</v>
      </c>
      <c r="E103" s="132"/>
      <c r="F103" s="132"/>
      <c r="G103" s="132"/>
      <c r="H103" s="132"/>
      <c r="I103" s="133"/>
      <c r="J103" s="134">
        <f>J222</f>
        <v>0</v>
      </c>
      <c r="L103" s="130"/>
    </row>
    <row r="104" spans="1:31" s="10" customFormat="1" ht="19.899999999999999" customHeight="1">
      <c r="B104" s="130"/>
      <c r="D104" s="131" t="s">
        <v>163</v>
      </c>
      <c r="E104" s="132"/>
      <c r="F104" s="132"/>
      <c r="G104" s="132"/>
      <c r="H104" s="132"/>
      <c r="I104" s="133"/>
      <c r="J104" s="134">
        <f>J249</f>
        <v>0</v>
      </c>
      <c r="L104" s="130"/>
    </row>
    <row r="105" spans="1:31" s="9" customFormat="1" ht="24.95" customHeight="1">
      <c r="B105" s="125"/>
      <c r="D105" s="126" t="s">
        <v>164</v>
      </c>
      <c r="E105" s="127"/>
      <c r="F105" s="127"/>
      <c r="G105" s="127"/>
      <c r="H105" s="127"/>
      <c r="I105" s="128"/>
      <c r="J105" s="129">
        <f>J252</f>
        <v>0</v>
      </c>
      <c r="L105" s="125"/>
    </row>
    <row r="106" spans="1:31" s="10" customFormat="1" ht="19.899999999999999" customHeight="1">
      <c r="B106" s="130"/>
      <c r="D106" s="131" t="s">
        <v>165</v>
      </c>
      <c r="E106" s="132"/>
      <c r="F106" s="132"/>
      <c r="G106" s="132"/>
      <c r="H106" s="132"/>
      <c r="I106" s="133"/>
      <c r="J106" s="134">
        <f>J253</f>
        <v>0</v>
      </c>
      <c r="L106" s="130"/>
    </row>
    <row r="107" spans="1:31" s="10" customFormat="1" ht="19.899999999999999" customHeight="1">
      <c r="B107" s="130"/>
      <c r="D107" s="131" t="s">
        <v>166</v>
      </c>
      <c r="E107" s="132"/>
      <c r="F107" s="132"/>
      <c r="G107" s="132"/>
      <c r="H107" s="132"/>
      <c r="I107" s="133"/>
      <c r="J107" s="134">
        <f>J283</f>
        <v>0</v>
      </c>
      <c r="L107" s="130"/>
    </row>
    <row r="108" spans="1:31" s="10" customFormat="1" ht="19.899999999999999" customHeight="1">
      <c r="B108" s="130"/>
      <c r="D108" s="131" t="s">
        <v>167</v>
      </c>
      <c r="E108" s="132"/>
      <c r="F108" s="132"/>
      <c r="G108" s="132"/>
      <c r="H108" s="132"/>
      <c r="I108" s="133"/>
      <c r="J108" s="134">
        <f>J308</f>
        <v>0</v>
      </c>
      <c r="L108" s="130"/>
    </row>
    <row r="109" spans="1:31" s="2" customFormat="1" ht="21.75" customHeight="1">
      <c r="A109" s="31"/>
      <c r="B109" s="32"/>
      <c r="C109" s="31"/>
      <c r="D109" s="31"/>
      <c r="E109" s="31"/>
      <c r="F109" s="31"/>
      <c r="G109" s="31"/>
      <c r="H109" s="31"/>
      <c r="I109" s="95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46"/>
      <c r="C110" s="47"/>
      <c r="D110" s="47"/>
      <c r="E110" s="47"/>
      <c r="F110" s="47"/>
      <c r="G110" s="47"/>
      <c r="H110" s="47"/>
      <c r="I110" s="119"/>
      <c r="J110" s="47"/>
      <c r="K110" s="47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4" spans="1:63" s="2" customFormat="1" ht="6.95" customHeight="1">
      <c r="A114" s="31"/>
      <c r="B114" s="48"/>
      <c r="C114" s="49"/>
      <c r="D114" s="49"/>
      <c r="E114" s="49"/>
      <c r="F114" s="49"/>
      <c r="G114" s="49"/>
      <c r="H114" s="49"/>
      <c r="I114" s="120"/>
      <c r="J114" s="49"/>
      <c r="K114" s="49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4.95" customHeight="1">
      <c r="A115" s="31"/>
      <c r="B115" s="32"/>
      <c r="C115" s="20" t="s">
        <v>105</v>
      </c>
      <c r="D115" s="31"/>
      <c r="E115" s="31"/>
      <c r="F115" s="31"/>
      <c r="G115" s="31"/>
      <c r="H115" s="31"/>
      <c r="I115" s="95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6.95" customHeight="1">
      <c r="A116" s="31"/>
      <c r="B116" s="32"/>
      <c r="C116" s="31"/>
      <c r="D116" s="31"/>
      <c r="E116" s="31"/>
      <c r="F116" s="31"/>
      <c r="G116" s="31"/>
      <c r="H116" s="31"/>
      <c r="I116" s="95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16</v>
      </c>
      <c r="D117" s="31"/>
      <c r="E117" s="31"/>
      <c r="F117" s="31"/>
      <c r="G117" s="31"/>
      <c r="H117" s="31"/>
      <c r="I117" s="95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1"/>
      <c r="D118" s="31"/>
      <c r="E118" s="250" t="str">
        <f>E7</f>
        <v>Kaple - Rudolec - p.p.č. 28/2</v>
      </c>
      <c r="F118" s="251"/>
      <c r="G118" s="251"/>
      <c r="H118" s="251"/>
      <c r="I118" s="95"/>
      <c r="J118" s="31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2" customHeight="1">
      <c r="A119" s="31"/>
      <c r="B119" s="32"/>
      <c r="C119" s="26" t="s">
        <v>93</v>
      </c>
      <c r="D119" s="31"/>
      <c r="E119" s="31"/>
      <c r="F119" s="31"/>
      <c r="G119" s="31"/>
      <c r="H119" s="31"/>
      <c r="I119" s="95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6.5" customHeight="1">
      <c r="A120" s="31"/>
      <c r="B120" s="32"/>
      <c r="C120" s="31"/>
      <c r="D120" s="31"/>
      <c r="E120" s="230" t="str">
        <f>E9</f>
        <v>01 - Stavební část</v>
      </c>
      <c r="F120" s="252"/>
      <c r="G120" s="252"/>
      <c r="H120" s="252"/>
      <c r="I120" s="95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1"/>
      <c r="D121" s="31"/>
      <c r="E121" s="31"/>
      <c r="F121" s="31"/>
      <c r="G121" s="31"/>
      <c r="H121" s="31"/>
      <c r="I121" s="95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2" customHeight="1">
      <c r="A122" s="31"/>
      <c r="B122" s="32"/>
      <c r="C122" s="26" t="s">
        <v>20</v>
      </c>
      <c r="D122" s="31"/>
      <c r="E122" s="31"/>
      <c r="F122" s="24" t="str">
        <f>F12</f>
        <v>Rudolec, p.p.č. 28/2</v>
      </c>
      <c r="G122" s="31"/>
      <c r="H122" s="31"/>
      <c r="I122" s="96" t="s">
        <v>22</v>
      </c>
      <c r="J122" s="54" t="str">
        <f>IF(J12="","",J12)</f>
        <v>25. 7. 2019</v>
      </c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6.95" customHeight="1">
      <c r="A123" s="31"/>
      <c r="B123" s="32"/>
      <c r="C123" s="31"/>
      <c r="D123" s="31"/>
      <c r="E123" s="31"/>
      <c r="F123" s="31"/>
      <c r="G123" s="31"/>
      <c r="H123" s="31"/>
      <c r="I123" s="95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24</v>
      </c>
      <c r="D124" s="31"/>
      <c r="E124" s="31"/>
      <c r="F124" s="24" t="str">
        <f>E15</f>
        <v>Město Březová</v>
      </c>
      <c r="G124" s="31"/>
      <c r="H124" s="31"/>
      <c r="I124" s="96" t="s">
        <v>30</v>
      </c>
      <c r="J124" s="29" t="str">
        <f>E21</f>
        <v>Ing. Jan Schrader</v>
      </c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5.2" customHeight="1">
      <c r="A125" s="31"/>
      <c r="B125" s="32"/>
      <c r="C125" s="26" t="s">
        <v>28</v>
      </c>
      <c r="D125" s="31"/>
      <c r="E125" s="31"/>
      <c r="F125" s="24" t="str">
        <f>IF(E18="","",E18)</f>
        <v>Vyplň údaj</v>
      </c>
      <c r="G125" s="31"/>
      <c r="H125" s="31"/>
      <c r="I125" s="96" t="s">
        <v>33</v>
      </c>
      <c r="J125" s="29" t="str">
        <f>E24</f>
        <v>Michal Kubelka</v>
      </c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2" customFormat="1" ht="10.35" customHeight="1">
      <c r="A126" s="31"/>
      <c r="B126" s="32"/>
      <c r="C126" s="31"/>
      <c r="D126" s="31"/>
      <c r="E126" s="31"/>
      <c r="F126" s="31"/>
      <c r="G126" s="31"/>
      <c r="H126" s="31"/>
      <c r="I126" s="95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3" s="11" customFormat="1" ht="29.25" customHeight="1">
      <c r="A127" s="135"/>
      <c r="B127" s="136"/>
      <c r="C127" s="137" t="s">
        <v>106</v>
      </c>
      <c r="D127" s="138" t="s">
        <v>61</v>
      </c>
      <c r="E127" s="138" t="s">
        <v>57</v>
      </c>
      <c r="F127" s="138" t="s">
        <v>58</v>
      </c>
      <c r="G127" s="138" t="s">
        <v>107</v>
      </c>
      <c r="H127" s="138" t="s">
        <v>108</v>
      </c>
      <c r="I127" s="139" t="s">
        <v>109</v>
      </c>
      <c r="J127" s="140" t="s">
        <v>97</v>
      </c>
      <c r="K127" s="141" t="s">
        <v>110</v>
      </c>
      <c r="L127" s="142"/>
      <c r="M127" s="61" t="s">
        <v>1</v>
      </c>
      <c r="N127" s="62" t="s">
        <v>40</v>
      </c>
      <c r="O127" s="62" t="s">
        <v>111</v>
      </c>
      <c r="P127" s="62" t="s">
        <v>112</v>
      </c>
      <c r="Q127" s="62" t="s">
        <v>113</v>
      </c>
      <c r="R127" s="62" t="s">
        <v>114</v>
      </c>
      <c r="S127" s="62" t="s">
        <v>115</v>
      </c>
      <c r="T127" s="63" t="s">
        <v>116</v>
      </c>
      <c r="U127" s="135"/>
      <c r="V127" s="135"/>
      <c r="W127" s="135"/>
      <c r="X127" s="135"/>
      <c r="Y127" s="135"/>
      <c r="Z127" s="135"/>
      <c r="AA127" s="135"/>
      <c r="AB127" s="135"/>
      <c r="AC127" s="135"/>
      <c r="AD127" s="135"/>
      <c r="AE127" s="135"/>
    </row>
    <row r="128" spans="1:63" s="2" customFormat="1" ht="22.9" customHeight="1">
      <c r="A128" s="31"/>
      <c r="B128" s="32"/>
      <c r="C128" s="68" t="s">
        <v>117</v>
      </c>
      <c r="D128" s="31"/>
      <c r="E128" s="31"/>
      <c r="F128" s="31"/>
      <c r="G128" s="31"/>
      <c r="H128" s="31"/>
      <c r="I128" s="95"/>
      <c r="J128" s="143">
        <f>BK128</f>
        <v>0</v>
      </c>
      <c r="K128" s="31"/>
      <c r="L128" s="32"/>
      <c r="M128" s="64"/>
      <c r="N128" s="55"/>
      <c r="O128" s="65"/>
      <c r="P128" s="144">
        <f>P129+P252</f>
        <v>0</v>
      </c>
      <c r="Q128" s="65"/>
      <c r="R128" s="144">
        <f>R129+R252</f>
        <v>102.14717338000001</v>
      </c>
      <c r="S128" s="65"/>
      <c r="T128" s="145">
        <f>T129+T252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6" t="s">
        <v>75</v>
      </c>
      <c r="AU128" s="16" t="s">
        <v>99</v>
      </c>
      <c r="BK128" s="146">
        <f>BK129+BK252</f>
        <v>0</v>
      </c>
    </row>
    <row r="129" spans="1:65" s="12" customFormat="1" ht="25.9" customHeight="1">
      <c r="B129" s="147"/>
      <c r="D129" s="148" t="s">
        <v>75</v>
      </c>
      <c r="E129" s="149" t="s">
        <v>168</v>
      </c>
      <c r="F129" s="149" t="s">
        <v>169</v>
      </c>
      <c r="I129" s="150"/>
      <c r="J129" s="151">
        <f>BK129</f>
        <v>0</v>
      </c>
      <c r="L129" s="147"/>
      <c r="M129" s="152"/>
      <c r="N129" s="153"/>
      <c r="O129" s="153"/>
      <c r="P129" s="154">
        <f>P130+P168+P185+P190+P209+P222+P249</f>
        <v>0</v>
      </c>
      <c r="Q129" s="153"/>
      <c r="R129" s="154">
        <f>R130+R168+R185+R190+R209+R222+R249</f>
        <v>101.35119074000001</v>
      </c>
      <c r="S129" s="153"/>
      <c r="T129" s="155">
        <f>T130+T168+T185+T190+T209+T222+T249</f>
        <v>0</v>
      </c>
      <c r="AR129" s="148" t="s">
        <v>83</v>
      </c>
      <c r="AT129" s="156" t="s">
        <v>75</v>
      </c>
      <c r="AU129" s="156" t="s">
        <v>76</v>
      </c>
      <c r="AY129" s="148" t="s">
        <v>120</v>
      </c>
      <c r="BK129" s="157">
        <f>BK130+BK168+BK185+BK190+BK209+BK222+BK249</f>
        <v>0</v>
      </c>
    </row>
    <row r="130" spans="1:65" s="12" customFormat="1" ht="22.9" customHeight="1">
      <c r="B130" s="147"/>
      <c r="D130" s="148" t="s">
        <v>75</v>
      </c>
      <c r="E130" s="158" t="s">
        <v>83</v>
      </c>
      <c r="F130" s="158" t="s">
        <v>170</v>
      </c>
      <c r="I130" s="150"/>
      <c r="J130" s="159">
        <f>BK130</f>
        <v>0</v>
      </c>
      <c r="L130" s="147"/>
      <c r="M130" s="152"/>
      <c r="N130" s="153"/>
      <c r="O130" s="153"/>
      <c r="P130" s="154">
        <f>SUM(P131:P167)</f>
        <v>0</v>
      </c>
      <c r="Q130" s="153"/>
      <c r="R130" s="154">
        <f>SUM(R131:R167)</f>
        <v>1.8879999999999999E-3</v>
      </c>
      <c r="S130" s="153"/>
      <c r="T130" s="155">
        <f>SUM(T131:T167)</f>
        <v>0</v>
      </c>
      <c r="AR130" s="148" t="s">
        <v>83</v>
      </c>
      <c r="AT130" s="156" t="s">
        <v>75</v>
      </c>
      <c r="AU130" s="156" t="s">
        <v>83</v>
      </c>
      <c r="AY130" s="148" t="s">
        <v>120</v>
      </c>
      <c r="BK130" s="157">
        <f>SUM(BK131:BK167)</f>
        <v>0</v>
      </c>
    </row>
    <row r="131" spans="1:65" s="2" customFormat="1" ht="16.5" customHeight="1">
      <c r="A131" s="31"/>
      <c r="B131" s="160"/>
      <c r="C131" s="161" t="s">
        <v>83</v>
      </c>
      <c r="D131" s="161" t="s">
        <v>123</v>
      </c>
      <c r="E131" s="162" t="s">
        <v>171</v>
      </c>
      <c r="F131" s="163" t="s">
        <v>172</v>
      </c>
      <c r="G131" s="164" t="s">
        <v>173</v>
      </c>
      <c r="H131" s="165">
        <v>18.867999999999999</v>
      </c>
      <c r="I131" s="166"/>
      <c r="J131" s="167">
        <f>ROUND(I131*H131,2)</f>
        <v>0</v>
      </c>
      <c r="K131" s="168"/>
      <c r="L131" s="32"/>
      <c r="M131" s="169" t="s">
        <v>1</v>
      </c>
      <c r="N131" s="170" t="s">
        <v>41</v>
      </c>
      <c r="O131" s="57"/>
      <c r="P131" s="171">
        <f>O131*H131</f>
        <v>0</v>
      </c>
      <c r="Q131" s="171">
        <v>0</v>
      </c>
      <c r="R131" s="171">
        <f>Q131*H131</f>
        <v>0</v>
      </c>
      <c r="S131" s="171">
        <v>0</v>
      </c>
      <c r="T131" s="172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73" t="s">
        <v>138</v>
      </c>
      <c r="AT131" s="173" t="s">
        <v>123</v>
      </c>
      <c r="AU131" s="173" t="s">
        <v>85</v>
      </c>
      <c r="AY131" s="16" t="s">
        <v>120</v>
      </c>
      <c r="BE131" s="174">
        <f>IF(N131="základní",J131,0)</f>
        <v>0</v>
      </c>
      <c r="BF131" s="174">
        <f>IF(N131="snížená",J131,0)</f>
        <v>0</v>
      </c>
      <c r="BG131" s="174">
        <f>IF(N131="zákl. přenesená",J131,0)</f>
        <v>0</v>
      </c>
      <c r="BH131" s="174">
        <f>IF(N131="sníž. přenesená",J131,0)</f>
        <v>0</v>
      </c>
      <c r="BI131" s="174">
        <f>IF(N131="nulová",J131,0)</f>
        <v>0</v>
      </c>
      <c r="BJ131" s="16" t="s">
        <v>83</v>
      </c>
      <c r="BK131" s="174">
        <f>ROUND(I131*H131,2)</f>
        <v>0</v>
      </c>
      <c r="BL131" s="16" t="s">
        <v>138</v>
      </c>
      <c r="BM131" s="173" t="s">
        <v>174</v>
      </c>
    </row>
    <row r="132" spans="1:65" s="2" customFormat="1" ht="29.25">
      <c r="A132" s="31"/>
      <c r="B132" s="32"/>
      <c r="C132" s="31"/>
      <c r="D132" s="175" t="s">
        <v>129</v>
      </c>
      <c r="E132" s="31"/>
      <c r="F132" s="176" t="s">
        <v>175</v>
      </c>
      <c r="G132" s="31"/>
      <c r="H132" s="31"/>
      <c r="I132" s="95"/>
      <c r="J132" s="31"/>
      <c r="K132" s="31"/>
      <c r="L132" s="32"/>
      <c r="M132" s="177"/>
      <c r="N132" s="178"/>
      <c r="O132" s="57"/>
      <c r="P132" s="57"/>
      <c r="Q132" s="57"/>
      <c r="R132" s="57"/>
      <c r="S132" s="57"/>
      <c r="T132" s="58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T132" s="16" t="s">
        <v>129</v>
      </c>
      <c r="AU132" s="16" t="s">
        <v>85</v>
      </c>
    </row>
    <row r="133" spans="1:65" s="13" customFormat="1" ht="11.25">
      <c r="B133" s="183"/>
      <c r="D133" s="175" t="s">
        <v>176</v>
      </c>
      <c r="E133" s="184" t="s">
        <v>1</v>
      </c>
      <c r="F133" s="185" t="s">
        <v>177</v>
      </c>
      <c r="H133" s="186">
        <v>3.24</v>
      </c>
      <c r="I133" s="187"/>
      <c r="L133" s="183"/>
      <c r="M133" s="188"/>
      <c r="N133" s="189"/>
      <c r="O133" s="189"/>
      <c r="P133" s="189"/>
      <c r="Q133" s="189"/>
      <c r="R133" s="189"/>
      <c r="S133" s="189"/>
      <c r="T133" s="190"/>
      <c r="AT133" s="184" t="s">
        <v>176</v>
      </c>
      <c r="AU133" s="184" t="s">
        <v>85</v>
      </c>
      <c r="AV133" s="13" t="s">
        <v>85</v>
      </c>
      <c r="AW133" s="13" t="s">
        <v>32</v>
      </c>
      <c r="AX133" s="13" t="s">
        <v>76</v>
      </c>
      <c r="AY133" s="184" t="s">
        <v>120</v>
      </c>
    </row>
    <row r="134" spans="1:65" s="13" customFormat="1" ht="11.25">
      <c r="B134" s="183"/>
      <c r="D134" s="175" t="s">
        <v>176</v>
      </c>
      <c r="E134" s="184" t="s">
        <v>1</v>
      </c>
      <c r="F134" s="185" t="s">
        <v>178</v>
      </c>
      <c r="H134" s="186">
        <v>11.893000000000001</v>
      </c>
      <c r="I134" s="187"/>
      <c r="L134" s="183"/>
      <c r="M134" s="188"/>
      <c r="N134" s="189"/>
      <c r="O134" s="189"/>
      <c r="P134" s="189"/>
      <c r="Q134" s="189"/>
      <c r="R134" s="189"/>
      <c r="S134" s="189"/>
      <c r="T134" s="190"/>
      <c r="AT134" s="184" t="s">
        <v>176</v>
      </c>
      <c r="AU134" s="184" t="s">
        <v>85</v>
      </c>
      <c r="AV134" s="13" t="s">
        <v>85</v>
      </c>
      <c r="AW134" s="13" t="s">
        <v>32</v>
      </c>
      <c r="AX134" s="13" t="s">
        <v>76</v>
      </c>
      <c r="AY134" s="184" t="s">
        <v>120</v>
      </c>
    </row>
    <row r="135" spans="1:65" s="13" customFormat="1" ht="11.25">
      <c r="B135" s="183"/>
      <c r="D135" s="175" t="s">
        <v>176</v>
      </c>
      <c r="E135" s="184" t="s">
        <v>1</v>
      </c>
      <c r="F135" s="185" t="s">
        <v>179</v>
      </c>
      <c r="H135" s="186">
        <v>2.4750000000000001</v>
      </c>
      <c r="I135" s="187"/>
      <c r="L135" s="183"/>
      <c r="M135" s="188"/>
      <c r="N135" s="189"/>
      <c r="O135" s="189"/>
      <c r="P135" s="189"/>
      <c r="Q135" s="189"/>
      <c r="R135" s="189"/>
      <c r="S135" s="189"/>
      <c r="T135" s="190"/>
      <c r="AT135" s="184" t="s">
        <v>176</v>
      </c>
      <c r="AU135" s="184" t="s">
        <v>85</v>
      </c>
      <c r="AV135" s="13" t="s">
        <v>85</v>
      </c>
      <c r="AW135" s="13" t="s">
        <v>32</v>
      </c>
      <c r="AX135" s="13" t="s">
        <v>76</v>
      </c>
      <c r="AY135" s="184" t="s">
        <v>120</v>
      </c>
    </row>
    <row r="136" spans="1:65" s="13" customFormat="1" ht="11.25">
      <c r="B136" s="183"/>
      <c r="D136" s="175" t="s">
        <v>176</v>
      </c>
      <c r="E136" s="184" t="s">
        <v>1</v>
      </c>
      <c r="F136" s="185" t="s">
        <v>180</v>
      </c>
      <c r="H136" s="186">
        <v>1.26</v>
      </c>
      <c r="I136" s="187"/>
      <c r="L136" s="183"/>
      <c r="M136" s="188"/>
      <c r="N136" s="189"/>
      <c r="O136" s="189"/>
      <c r="P136" s="189"/>
      <c r="Q136" s="189"/>
      <c r="R136" s="189"/>
      <c r="S136" s="189"/>
      <c r="T136" s="190"/>
      <c r="AT136" s="184" t="s">
        <v>176</v>
      </c>
      <c r="AU136" s="184" t="s">
        <v>85</v>
      </c>
      <c r="AV136" s="13" t="s">
        <v>85</v>
      </c>
      <c r="AW136" s="13" t="s">
        <v>32</v>
      </c>
      <c r="AX136" s="13" t="s">
        <v>76</v>
      </c>
      <c r="AY136" s="184" t="s">
        <v>120</v>
      </c>
    </row>
    <row r="137" spans="1:65" s="14" customFormat="1" ht="11.25">
      <c r="B137" s="191"/>
      <c r="D137" s="175" t="s">
        <v>176</v>
      </c>
      <c r="E137" s="192" t="s">
        <v>1</v>
      </c>
      <c r="F137" s="193" t="s">
        <v>181</v>
      </c>
      <c r="H137" s="194">
        <v>18.868000000000002</v>
      </c>
      <c r="I137" s="195"/>
      <c r="L137" s="191"/>
      <c r="M137" s="196"/>
      <c r="N137" s="197"/>
      <c r="O137" s="197"/>
      <c r="P137" s="197"/>
      <c r="Q137" s="197"/>
      <c r="R137" s="197"/>
      <c r="S137" s="197"/>
      <c r="T137" s="198"/>
      <c r="AT137" s="192" t="s">
        <v>176</v>
      </c>
      <c r="AU137" s="192" t="s">
        <v>85</v>
      </c>
      <c r="AV137" s="14" t="s">
        <v>138</v>
      </c>
      <c r="AW137" s="14" t="s">
        <v>32</v>
      </c>
      <c r="AX137" s="14" t="s">
        <v>83</v>
      </c>
      <c r="AY137" s="192" t="s">
        <v>120</v>
      </c>
    </row>
    <row r="138" spans="1:65" s="2" customFormat="1" ht="24" customHeight="1">
      <c r="A138" s="31"/>
      <c r="B138" s="160"/>
      <c r="C138" s="161" t="s">
        <v>85</v>
      </c>
      <c r="D138" s="161" t="s">
        <v>123</v>
      </c>
      <c r="E138" s="162" t="s">
        <v>182</v>
      </c>
      <c r="F138" s="163" t="s">
        <v>183</v>
      </c>
      <c r="G138" s="164" t="s">
        <v>173</v>
      </c>
      <c r="H138" s="165">
        <v>11.82</v>
      </c>
      <c r="I138" s="166"/>
      <c r="J138" s="167">
        <f>ROUND(I138*H138,2)</f>
        <v>0</v>
      </c>
      <c r="K138" s="168"/>
      <c r="L138" s="32"/>
      <c r="M138" s="169" t="s">
        <v>1</v>
      </c>
      <c r="N138" s="170" t="s">
        <v>41</v>
      </c>
      <c r="O138" s="57"/>
      <c r="P138" s="171">
        <f>O138*H138</f>
        <v>0</v>
      </c>
      <c r="Q138" s="171">
        <v>0</v>
      </c>
      <c r="R138" s="171">
        <f>Q138*H138</f>
        <v>0</v>
      </c>
      <c r="S138" s="171">
        <v>0</v>
      </c>
      <c r="T138" s="172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73" t="s">
        <v>138</v>
      </c>
      <c r="AT138" s="173" t="s">
        <v>123</v>
      </c>
      <c r="AU138" s="173" t="s">
        <v>85</v>
      </c>
      <c r="AY138" s="16" t="s">
        <v>120</v>
      </c>
      <c r="BE138" s="174">
        <f>IF(N138="základní",J138,0)</f>
        <v>0</v>
      </c>
      <c r="BF138" s="174">
        <f>IF(N138="snížená",J138,0)</f>
        <v>0</v>
      </c>
      <c r="BG138" s="174">
        <f>IF(N138="zákl. přenesená",J138,0)</f>
        <v>0</v>
      </c>
      <c r="BH138" s="174">
        <f>IF(N138="sníž. přenesená",J138,0)</f>
        <v>0</v>
      </c>
      <c r="BI138" s="174">
        <f>IF(N138="nulová",J138,0)</f>
        <v>0</v>
      </c>
      <c r="BJ138" s="16" t="s">
        <v>83</v>
      </c>
      <c r="BK138" s="174">
        <f>ROUND(I138*H138,2)</f>
        <v>0</v>
      </c>
      <c r="BL138" s="16" t="s">
        <v>138</v>
      </c>
      <c r="BM138" s="173" t="s">
        <v>184</v>
      </c>
    </row>
    <row r="139" spans="1:65" s="2" customFormat="1" ht="29.25">
      <c r="A139" s="31"/>
      <c r="B139" s="32"/>
      <c r="C139" s="31"/>
      <c r="D139" s="175" t="s">
        <v>129</v>
      </c>
      <c r="E139" s="31"/>
      <c r="F139" s="176" t="s">
        <v>185</v>
      </c>
      <c r="G139" s="31"/>
      <c r="H139" s="31"/>
      <c r="I139" s="95"/>
      <c r="J139" s="31"/>
      <c r="K139" s="31"/>
      <c r="L139" s="32"/>
      <c r="M139" s="177"/>
      <c r="N139" s="178"/>
      <c r="O139" s="57"/>
      <c r="P139" s="57"/>
      <c r="Q139" s="57"/>
      <c r="R139" s="57"/>
      <c r="S139" s="57"/>
      <c r="T139" s="58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T139" s="16" t="s">
        <v>129</v>
      </c>
      <c r="AU139" s="16" t="s">
        <v>85</v>
      </c>
    </row>
    <row r="140" spans="1:65" s="13" customFormat="1" ht="11.25">
      <c r="B140" s="183"/>
      <c r="D140" s="175" t="s">
        <v>176</v>
      </c>
      <c r="E140" s="184" t="s">
        <v>1</v>
      </c>
      <c r="F140" s="185" t="s">
        <v>186</v>
      </c>
      <c r="H140" s="186">
        <v>11.82</v>
      </c>
      <c r="I140" s="187"/>
      <c r="L140" s="183"/>
      <c r="M140" s="188"/>
      <c r="N140" s="189"/>
      <c r="O140" s="189"/>
      <c r="P140" s="189"/>
      <c r="Q140" s="189"/>
      <c r="R140" s="189"/>
      <c r="S140" s="189"/>
      <c r="T140" s="190"/>
      <c r="AT140" s="184" t="s">
        <v>176</v>
      </c>
      <c r="AU140" s="184" t="s">
        <v>85</v>
      </c>
      <c r="AV140" s="13" t="s">
        <v>85</v>
      </c>
      <c r="AW140" s="13" t="s">
        <v>32</v>
      </c>
      <c r="AX140" s="13" t="s">
        <v>83</v>
      </c>
      <c r="AY140" s="184" t="s">
        <v>120</v>
      </c>
    </row>
    <row r="141" spans="1:65" s="2" customFormat="1" ht="16.5" customHeight="1">
      <c r="A141" s="31"/>
      <c r="B141" s="160"/>
      <c r="C141" s="161" t="s">
        <v>135</v>
      </c>
      <c r="D141" s="161" t="s">
        <v>123</v>
      </c>
      <c r="E141" s="162" t="s">
        <v>187</v>
      </c>
      <c r="F141" s="163" t="s">
        <v>188</v>
      </c>
      <c r="G141" s="164" t="s">
        <v>173</v>
      </c>
      <c r="H141" s="165">
        <v>11.82</v>
      </c>
      <c r="I141" s="166"/>
      <c r="J141" s="167">
        <f>ROUND(I141*H141,2)</f>
        <v>0</v>
      </c>
      <c r="K141" s="168"/>
      <c r="L141" s="32"/>
      <c r="M141" s="169" t="s">
        <v>1</v>
      </c>
      <c r="N141" s="170" t="s">
        <v>41</v>
      </c>
      <c r="O141" s="57"/>
      <c r="P141" s="171">
        <f>O141*H141</f>
        <v>0</v>
      </c>
      <c r="Q141" s="171">
        <v>0</v>
      </c>
      <c r="R141" s="171">
        <f>Q141*H141</f>
        <v>0</v>
      </c>
      <c r="S141" s="171">
        <v>0</v>
      </c>
      <c r="T141" s="172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73" t="s">
        <v>138</v>
      </c>
      <c r="AT141" s="173" t="s">
        <v>123</v>
      </c>
      <c r="AU141" s="173" t="s">
        <v>85</v>
      </c>
      <c r="AY141" s="16" t="s">
        <v>120</v>
      </c>
      <c r="BE141" s="174">
        <f>IF(N141="základní",J141,0)</f>
        <v>0</v>
      </c>
      <c r="BF141" s="174">
        <f>IF(N141="snížená",J141,0)</f>
        <v>0</v>
      </c>
      <c r="BG141" s="174">
        <f>IF(N141="zákl. přenesená",J141,0)</f>
        <v>0</v>
      </c>
      <c r="BH141" s="174">
        <f>IF(N141="sníž. přenesená",J141,0)</f>
        <v>0</v>
      </c>
      <c r="BI141" s="174">
        <f>IF(N141="nulová",J141,0)</f>
        <v>0</v>
      </c>
      <c r="BJ141" s="16" t="s">
        <v>83</v>
      </c>
      <c r="BK141" s="174">
        <f>ROUND(I141*H141,2)</f>
        <v>0</v>
      </c>
      <c r="BL141" s="16" t="s">
        <v>138</v>
      </c>
      <c r="BM141" s="173" t="s">
        <v>189</v>
      </c>
    </row>
    <row r="142" spans="1:65" s="2" customFormat="1" ht="29.25">
      <c r="A142" s="31"/>
      <c r="B142" s="32"/>
      <c r="C142" s="31"/>
      <c r="D142" s="175" t="s">
        <v>129</v>
      </c>
      <c r="E142" s="31"/>
      <c r="F142" s="176" t="s">
        <v>190</v>
      </c>
      <c r="G142" s="31"/>
      <c r="H142" s="31"/>
      <c r="I142" s="95"/>
      <c r="J142" s="31"/>
      <c r="K142" s="31"/>
      <c r="L142" s="32"/>
      <c r="M142" s="177"/>
      <c r="N142" s="178"/>
      <c r="O142" s="57"/>
      <c r="P142" s="57"/>
      <c r="Q142" s="57"/>
      <c r="R142" s="57"/>
      <c r="S142" s="57"/>
      <c r="T142" s="58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T142" s="16" t="s">
        <v>129</v>
      </c>
      <c r="AU142" s="16" t="s">
        <v>85</v>
      </c>
    </row>
    <row r="143" spans="1:65" s="2" customFormat="1" ht="24" customHeight="1">
      <c r="A143" s="31"/>
      <c r="B143" s="160"/>
      <c r="C143" s="161" t="s">
        <v>138</v>
      </c>
      <c r="D143" s="161" t="s">
        <v>123</v>
      </c>
      <c r="E143" s="162" t="s">
        <v>191</v>
      </c>
      <c r="F143" s="163" t="s">
        <v>192</v>
      </c>
      <c r="G143" s="164" t="s">
        <v>173</v>
      </c>
      <c r="H143" s="165">
        <v>9.4499999999999993</v>
      </c>
      <c r="I143" s="166"/>
      <c r="J143" s="167">
        <f>ROUND(I143*H143,2)</f>
        <v>0</v>
      </c>
      <c r="K143" s="168"/>
      <c r="L143" s="32"/>
      <c r="M143" s="169" t="s">
        <v>1</v>
      </c>
      <c r="N143" s="170" t="s">
        <v>41</v>
      </c>
      <c r="O143" s="57"/>
      <c r="P143" s="171">
        <f>O143*H143</f>
        <v>0</v>
      </c>
      <c r="Q143" s="171">
        <v>0</v>
      </c>
      <c r="R143" s="171">
        <f>Q143*H143</f>
        <v>0</v>
      </c>
      <c r="S143" s="171">
        <v>0</v>
      </c>
      <c r="T143" s="172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73" t="s">
        <v>138</v>
      </c>
      <c r="AT143" s="173" t="s">
        <v>123</v>
      </c>
      <c r="AU143" s="173" t="s">
        <v>85</v>
      </c>
      <c r="AY143" s="16" t="s">
        <v>120</v>
      </c>
      <c r="BE143" s="174">
        <f>IF(N143="základní",J143,0)</f>
        <v>0</v>
      </c>
      <c r="BF143" s="174">
        <f>IF(N143="snížená",J143,0)</f>
        <v>0</v>
      </c>
      <c r="BG143" s="174">
        <f>IF(N143="zákl. přenesená",J143,0)</f>
        <v>0</v>
      </c>
      <c r="BH143" s="174">
        <f>IF(N143="sníž. přenesená",J143,0)</f>
        <v>0</v>
      </c>
      <c r="BI143" s="174">
        <f>IF(N143="nulová",J143,0)</f>
        <v>0</v>
      </c>
      <c r="BJ143" s="16" t="s">
        <v>83</v>
      </c>
      <c r="BK143" s="174">
        <f>ROUND(I143*H143,2)</f>
        <v>0</v>
      </c>
      <c r="BL143" s="16" t="s">
        <v>138</v>
      </c>
      <c r="BM143" s="173" t="s">
        <v>193</v>
      </c>
    </row>
    <row r="144" spans="1:65" s="2" customFormat="1" ht="29.25">
      <c r="A144" s="31"/>
      <c r="B144" s="32"/>
      <c r="C144" s="31"/>
      <c r="D144" s="175" t="s">
        <v>129</v>
      </c>
      <c r="E144" s="31"/>
      <c r="F144" s="176" t="s">
        <v>194</v>
      </c>
      <c r="G144" s="31"/>
      <c r="H144" s="31"/>
      <c r="I144" s="95"/>
      <c r="J144" s="31"/>
      <c r="K144" s="31"/>
      <c r="L144" s="32"/>
      <c r="M144" s="177"/>
      <c r="N144" s="178"/>
      <c r="O144" s="57"/>
      <c r="P144" s="57"/>
      <c r="Q144" s="57"/>
      <c r="R144" s="57"/>
      <c r="S144" s="57"/>
      <c r="T144" s="58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T144" s="16" t="s">
        <v>129</v>
      </c>
      <c r="AU144" s="16" t="s">
        <v>85</v>
      </c>
    </row>
    <row r="145" spans="1:65" s="13" customFormat="1" ht="11.25">
      <c r="B145" s="183"/>
      <c r="D145" s="175" t="s">
        <v>176</v>
      </c>
      <c r="E145" s="184" t="s">
        <v>1</v>
      </c>
      <c r="F145" s="185" t="s">
        <v>195</v>
      </c>
      <c r="H145" s="186">
        <v>9.4499999999999993</v>
      </c>
      <c r="I145" s="187"/>
      <c r="L145" s="183"/>
      <c r="M145" s="188"/>
      <c r="N145" s="189"/>
      <c r="O145" s="189"/>
      <c r="P145" s="189"/>
      <c r="Q145" s="189"/>
      <c r="R145" s="189"/>
      <c r="S145" s="189"/>
      <c r="T145" s="190"/>
      <c r="AT145" s="184" t="s">
        <v>176</v>
      </c>
      <c r="AU145" s="184" t="s">
        <v>85</v>
      </c>
      <c r="AV145" s="13" t="s">
        <v>85</v>
      </c>
      <c r="AW145" s="13" t="s">
        <v>32</v>
      </c>
      <c r="AX145" s="13" t="s">
        <v>83</v>
      </c>
      <c r="AY145" s="184" t="s">
        <v>120</v>
      </c>
    </row>
    <row r="146" spans="1:65" s="2" customFormat="1" ht="24" customHeight="1">
      <c r="A146" s="31"/>
      <c r="B146" s="160"/>
      <c r="C146" s="161" t="s">
        <v>119</v>
      </c>
      <c r="D146" s="161" t="s">
        <v>123</v>
      </c>
      <c r="E146" s="162" t="s">
        <v>196</v>
      </c>
      <c r="F146" s="163" t="s">
        <v>197</v>
      </c>
      <c r="G146" s="164" t="s">
        <v>173</v>
      </c>
      <c r="H146" s="165">
        <v>9.4499999999999993</v>
      </c>
      <c r="I146" s="166"/>
      <c r="J146" s="167">
        <f>ROUND(I146*H146,2)</f>
        <v>0</v>
      </c>
      <c r="K146" s="168"/>
      <c r="L146" s="32"/>
      <c r="M146" s="169" t="s">
        <v>1</v>
      </c>
      <c r="N146" s="170" t="s">
        <v>41</v>
      </c>
      <c r="O146" s="57"/>
      <c r="P146" s="171">
        <f>O146*H146</f>
        <v>0</v>
      </c>
      <c r="Q146" s="171">
        <v>0</v>
      </c>
      <c r="R146" s="171">
        <f>Q146*H146</f>
        <v>0</v>
      </c>
      <c r="S146" s="171">
        <v>0</v>
      </c>
      <c r="T146" s="172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73" t="s">
        <v>138</v>
      </c>
      <c r="AT146" s="173" t="s">
        <v>123</v>
      </c>
      <c r="AU146" s="173" t="s">
        <v>85</v>
      </c>
      <c r="AY146" s="16" t="s">
        <v>120</v>
      </c>
      <c r="BE146" s="174">
        <f>IF(N146="základní",J146,0)</f>
        <v>0</v>
      </c>
      <c r="BF146" s="174">
        <f>IF(N146="snížená",J146,0)</f>
        <v>0</v>
      </c>
      <c r="BG146" s="174">
        <f>IF(N146="zákl. přenesená",J146,0)</f>
        <v>0</v>
      </c>
      <c r="BH146" s="174">
        <f>IF(N146="sníž. přenesená",J146,0)</f>
        <v>0</v>
      </c>
      <c r="BI146" s="174">
        <f>IF(N146="nulová",J146,0)</f>
        <v>0</v>
      </c>
      <c r="BJ146" s="16" t="s">
        <v>83</v>
      </c>
      <c r="BK146" s="174">
        <f>ROUND(I146*H146,2)</f>
        <v>0</v>
      </c>
      <c r="BL146" s="16" t="s">
        <v>138</v>
      </c>
      <c r="BM146" s="173" t="s">
        <v>198</v>
      </c>
    </row>
    <row r="147" spans="1:65" s="2" customFormat="1" ht="29.25">
      <c r="A147" s="31"/>
      <c r="B147" s="32"/>
      <c r="C147" s="31"/>
      <c r="D147" s="175" t="s">
        <v>129</v>
      </c>
      <c r="E147" s="31"/>
      <c r="F147" s="176" t="s">
        <v>199</v>
      </c>
      <c r="G147" s="31"/>
      <c r="H147" s="31"/>
      <c r="I147" s="95"/>
      <c r="J147" s="31"/>
      <c r="K147" s="31"/>
      <c r="L147" s="32"/>
      <c r="M147" s="177"/>
      <c r="N147" s="178"/>
      <c r="O147" s="57"/>
      <c r="P147" s="57"/>
      <c r="Q147" s="57"/>
      <c r="R147" s="57"/>
      <c r="S147" s="57"/>
      <c r="T147" s="58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T147" s="16" t="s">
        <v>129</v>
      </c>
      <c r="AU147" s="16" t="s">
        <v>85</v>
      </c>
    </row>
    <row r="148" spans="1:65" s="2" customFormat="1" ht="24" customHeight="1">
      <c r="A148" s="31"/>
      <c r="B148" s="160"/>
      <c r="C148" s="161" t="s">
        <v>150</v>
      </c>
      <c r="D148" s="161" t="s">
        <v>123</v>
      </c>
      <c r="E148" s="162" t="s">
        <v>200</v>
      </c>
      <c r="F148" s="163" t="s">
        <v>201</v>
      </c>
      <c r="G148" s="164" t="s">
        <v>173</v>
      </c>
      <c r="H148" s="165">
        <v>9.4499999999999993</v>
      </c>
      <c r="I148" s="166"/>
      <c r="J148" s="167">
        <f>ROUND(I148*H148,2)</f>
        <v>0</v>
      </c>
      <c r="K148" s="168"/>
      <c r="L148" s="32"/>
      <c r="M148" s="169" t="s">
        <v>1</v>
      </c>
      <c r="N148" s="170" t="s">
        <v>41</v>
      </c>
      <c r="O148" s="57"/>
      <c r="P148" s="171">
        <f>O148*H148</f>
        <v>0</v>
      </c>
      <c r="Q148" s="171">
        <v>0</v>
      </c>
      <c r="R148" s="171">
        <f>Q148*H148</f>
        <v>0</v>
      </c>
      <c r="S148" s="171">
        <v>0</v>
      </c>
      <c r="T148" s="172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73" t="s">
        <v>202</v>
      </c>
      <c r="AT148" s="173" t="s">
        <v>123</v>
      </c>
      <c r="AU148" s="173" t="s">
        <v>85</v>
      </c>
      <c r="AY148" s="16" t="s">
        <v>120</v>
      </c>
      <c r="BE148" s="174">
        <f>IF(N148="základní",J148,0)</f>
        <v>0</v>
      </c>
      <c r="BF148" s="174">
        <f>IF(N148="snížená",J148,0)</f>
        <v>0</v>
      </c>
      <c r="BG148" s="174">
        <f>IF(N148="zákl. přenesená",J148,0)</f>
        <v>0</v>
      </c>
      <c r="BH148" s="174">
        <f>IF(N148="sníž. přenesená",J148,0)</f>
        <v>0</v>
      </c>
      <c r="BI148" s="174">
        <f>IF(N148="nulová",J148,0)</f>
        <v>0</v>
      </c>
      <c r="BJ148" s="16" t="s">
        <v>83</v>
      </c>
      <c r="BK148" s="174">
        <f>ROUND(I148*H148,2)</f>
        <v>0</v>
      </c>
      <c r="BL148" s="16" t="s">
        <v>202</v>
      </c>
      <c r="BM148" s="173" t="s">
        <v>203</v>
      </c>
    </row>
    <row r="149" spans="1:65" s="2" customFormat="1" ht="29.25">
      <c r="A149" s="31"/>
      <c r="B149" s="32"/>
      <c r="C149" s="31"/>
      <c r="D149" s="175" t="s">
        <v>129</v>
      </c>
      <c r="E149" s="31"/>
      <c r="F149" s="176" t="s">
        <v>204</v>
      </c>
      <c r="G149" s="31"/>
      <c r="H149" s="31"/>
      <c r="I149" s="95"/>
      <c r="J149" s="31"/>
      <c r="K149" s="31"/>
      <c r="L149" s="32"/>
      <c r="M149" s="177"/>
      <c r="N149" s="178"/>
      <c r="O149" s="57"/>
      <c r="P149" s="57"/>
      <c r="Q149" s="57"/>
      <c r="R149" s="57"/>
      <c r="S149" s="57"/>
      <c r="T149" s="58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6" t="s">
        <v>129</v>
      </c>
      <c r="AU149" s="16" t="s">
        <v>85</v>
      </c>
    </row>
    <row r="150" spans="1:65" s="2" customFormat="1" ht="16.5" customHeight="1">
      <c r="A150" s="31"/>
      <c r="B150" s="160"/>
      <c r="C150" s="161" t="s">
        <v>205</v>
      </c>
      <c r="D150" s="161" t="s">
        <v>123</v>
      </c>
      <c r="E150" s="162" t="s">
        <v>206</v>
      </c>
      <c r="F150" s="163" t="s">
        <v>207</v>
      </c>
      <c r="G150" s="164" t="s">
        <v>173</v>
      </c>
      <c r="H150" s="165">
        <v>21.27</v>
      </c>
      <c r="I150" s="166"/>
      <c r="J150" s="167">
        <f>ROUND(I150*H150,2)</f>
        <v>0</v>
      </c>
      <c r="K150" s="168"/>
      <c r="L150" s="32"/>
      <c r="M150" s="169" t="s">
        <v>1</v>
      </c>
      <c r="N150" s="170" t="s">
        <v>41</v>
      </c>
      <c r="O150" s="57"/>
      <c r="P150" s="171">
        <f>O150*H150</f>
        <v>0</v>
      </c>
      <c r="Q150" s="171">
        <v>0</v>
      </c>
      <c r="R150" s="171">
        <f>Q150*H150</f>
        <v>0</v>
      </c>
      <c r="S150" s="171">
        <v>0</v>
      </c>
      <c r="T150" s="172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73" t="s">
        <v>138</v>
      </c>
      <c r="AT150" s="173" t="s">
        <v>123</v>
      </c>
      <c r="AU150" s="173" t="s">
        <v>85</v>
      </c>
      <c r="AY150" s="16" t="s">
        <v>120</v>
      </c>
      <c r="BE150" s="174">
        <f>IF(N150="základní",J150,0)</f>
        <v>0</v>
      </c>
      <c r="BF150" s="174">
        <f>IF(N150="snížená",J150,0)</f>
        <v>0</v>
      </c>
      <c r="BG150" s="174">
        <f>IF(N150="zákl. přenesená",J150,0)</f>
        <v>0</v>
      </c>
      <c r="BH150" s="174">
        <f>IF(N150="sníž. přenesená",J150,0)</f>
        <v>0</v>
      </c>
      <c r="BI150" s="174">
        <f>IF(N150="nulová",J150,0)</f>
        <v>0</v>
      </c>
      <c r="BJ150" s="16" t="s">
        <v>83</v>
      </c>
      <c r="BK150" s="174">
        <f>ROUND(I150*H150,2)</f>
        <v>0</v>
      </c>
      <c r="BL150" s="16" t="s">
        <v>138</v>
      </c>
      <c r="BM150" s="173" t="s">
        <v>208</v>
      </c>
    </row>
    <row r="151" spans="1:65" s="2" customFormat="1" ht="19.5">
      <c r="A151" s="31"/>
      <c r="B151" s="32"/>
      <c r="C151" s="31"/>
      <c r="D151" s="175" t="s">
        <v>129</v>
      </c>
      <c r="E151" s="31"/>
      <c r="F151" s="176" t="s">
        <v>209</v>
      </c>
      <c r="G151" s="31"/>
      <c r="H151" s="31"/>
      <c r="I151" s="95"/>
      <c r="J151" s="31"/>
      <c r="K151" s="31"/>
      <c r="L151" s="32"/>
      <c r="M151" s="177"/>
      <c r="N151" s="178"/>
      <c r="O151" s="57"/>
      <c r="P151" s="57"/>
      <c r="Q151" s="57"/>
      <c r="R151" s="57"/>
      <c r="S151" s="57"/>
      <c r="T151" s="58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T151" s="16" t="s">
        <v>129</v>
      </c>
      <c r="AU151" s="16" t="s">
        <v>85</v>
      </c>
    </row>
    <row r="152" spans="1:65" s="13" customFormat="1" ht="11.25">
      <c r="B152" s="183"/>
      <c r="D152" s="175" t="s">
        <v>176</v>
      </c>
      <c r="E152" s="184" t="s">
        <v>1</v>
      </c>
      <c r="F152" s="185" t="s">
        <v>210</v>
      </c>
      <c r="H152" s="186">
        <v>21.27</v>
      </c>
      <c r="I152" s="187"/>
      <c r="L152" s="183"/>
      <c r="M152" s="188"/>
      <c r="N152" s="189"/>
      <c r="O152" s="189"/>
      <c r="P152" s="189"/>
      <c r="Q152" s="189"/>
      <c r="R152" s="189"/>
      <c r="S152" s="189"/>
      <c r="T152" s="190"/>
      <c r="AT152" s="184" t="s">
        <v>176</v>
      </c>
      <c r="AU152" s="184" t="s">
        <v>85</v>
      </c>
      <c r="AV152" s="13" t="s">
        <v>85</v>
      </c>
      <c r="AW152" s="13" t="s">
        <v>32</v>
      </c>
      <c r="AX152" s="13" t="s">
        <v>83</v>
      </c>
      <c r="AY152" s="184" t="s">
        <v>120</v>
      </c>
    </row>
    <row r="153" spans="1:65" s="2" customFormat="1" ht="24" customHeight="1">
      <c r="A153" s="31"/>
      <c r="B153" s="160"/>
      <c r="C153" s="161" t="s">
        <v>211</v>
      </c>
      <c r="D153" s="161" t="s">
        <v>123</v>
      </c>
      <c r="E153" s="162" t="s">
        <v>212</v>
      </c>
      <c r="F153" s="163" t="s">
        <v>213</v>
      </c>
      <c r="G153" s="164" t="s">
        <v>173</v>
      </c>
      <c r="H153" s="165">
        <v>21.27</v>
      </c>
      <c r="I153" s="166"/>
      <c r="J153" s="167">
        <f>ROUND(I153*H153,2)</f>
        <v>0</v>
      </c>
      <c r="K153" s="168"/>
      <c r="L153" s="32"/>
      <c r="M153" s="169" t="s">
        <v>1</v>
      </c>
      <c r="N153" s="170" t="s">
        <v>41</v>
      </c>
      <c r="O153" s="57"/>
      <c r="P153" s="171">
        <f>O153*H153</f>
        <v>0</v>
      </c>
      <c r="Q153" s="171">
        <v>0</v>
      </c>
      <c r="R153" s="171">
        <f>Q153*H153</f>
        <v>0</v>
      </c>
      <c r="S153" s="171">
        <v>0</v>
      </c>
      <c r="T153" s="172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73" t="s">
        <v>138</v>
      </c>
      <c r="AT153" s="173" t="s">
        <v>123</v>
      </c>
      <c r="AU153" s="173" t="s">
        <v>85</v>
      </c>
      <c r="AY153" s="16" t="s">
        <v>120</v>
      </c>
      <c r="BE153" s="174">
        <f>IF(N153="základní",J153,0)</f>
        <v>0</v>
      </c>
      <c r="BF153" s="174">
        <f>IF(N153="snížená",J153,0)</f>
        <v>0</v>
      </c>
      <c r="BG153" s="174">
        <f>IF(N153="zákl. přenesená",J153,0)</f>
        <v>0</v>
      </c>
      <c r="BH153" s="174">
        <f>IF(N153="sníž. přenesená",J153,0)</f>
        <v>0</v>
      </c>
      <c r="BI153" s="174">
        <f>IF(N153="nulová",J153,0)</f>
        <v>0</v>
      </c>
      <c r="BJ153" s="16" t="s">
        <v>83</v>
      </c>
      <c r="BK153" s="174">
        <f>ROUND(I153*H153,2)</f>
        <v>0</v>
      </c>
      <c r="BL153" s="16" t="s">
        <v>138</v>
      </c>
      <c r="BM153" s="173" t="s">
        <v>214</v>
      </c>
    </row>
    <row r="154" spans="1:65" s="2" customFormat="1" ht="39">
      <c r="A154" s="31"/>
      <c r="B154" s="32"/>
      <c r="C154" s="31"/>
      <c r="D154" s="175" t="s">
        <v>129</v>
      </c>
      <c r="E154" s="31"/>
      <c r="F154" s="176" t="s">
        <v>215</v>
      </c>
      <c r="G154" s="31"/>
      <c r="H154" s="31"/>
      <c r="I154" s="95"/>
      <c r="J154" s="31"/>
      <c r="K154" s="31"/>
      <c r="L154" s="32"/>
      <c r="M154" s="177"/>
      <c r="N154" s="178"/>
      <c r="O154" s="57"/>
      <c r="P154" s="57"/>
      <c r="Q154" s="57"/>
      <c r="R154" s="57"/>
      <c r="S154" s="57"/>
      <c r="T154" s="58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T154" s="16" t="s">
        <v>129</v>
      </c>
      <c r="AU154" s="16" t="s">
        <v>85</v>
      </c>
    </row>
    <row r="155" spans="1:65" s="2" customFormat="1" ht="16.5" customHeight="1">
      <c r="A155" s="31"/>
      <c r="B155" s="160"/>
      <c r="C155" s="161" t="s">
        <v>216</v>
      </c>
      <c r="D155" s="161" t="s">
        <v>123</v>
      </c>
      <c r="E155" s="162" t="s">
        <v>217</v>
      </c>
      <c r="F155" s="163" t="s">
        <v>218</v>
      </c>
      <c r="G155" s="164" t="s">
        <v>173</v>
      </c>
      <c r="H155" s="165">
        <v>21.27</v>
      </c>
      <c r="I155" s="166"/>
      <c r="J155" s="167">
        <f>ROUND(I155*H155,2)</f>
        <v>0</v>
      </c>
      <c r="K155" s="168"/>
      <c r="L155" s="32"/>
      <c r="M155" s="169" t="s">
        <v>1</v>
      </c>
      <c r="N155" s="170" t="s">
        <v>41</v>
      </c>
      <c r="O155" s="57"/>
      <c r="P155" s="171">
        <f>O155*H155</f>
        <v>0</v>
      </c>
      <c r="Q155" s="171">
        <v>0</v>
      </c>
      <c r="R155" s="171">
        <f>Q155*H155</f>
        <v>0</v>
      </c>
      <c r="S155" s="171">
        <v>0</v>
      </c>
      <c r="T155" s="172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73" t="s">
        <v>138</v>
      </c>
      <c r="AT155" s="173" t="s">
        <v>123</v>
      </c>
      <c r="AU155" s="173" t="s">
        <v>85</v>
      </c>
      <c r="AY155" s="16" t="s">
        <v>120</v>
      </c>
      <c r="BE155" s="174">
        <f>IF(N155="základní",J155,0)</f>
        <v>0</v>
      </c>
      <c r="BF155" s="174">
        <f>IF(N155="snížená",J155,0)</f>
        <v>0</v>
      </c>
      <c r="BG155" s="174">
        <f>IF(N155="zákl. přenesená",J155,0)</f>
        <v>0</v>
      </c>
      <c r="BH155" s="174">
        <f>IF(N155="sníž. přenesená",J155,0)</f>
        <v>0</v>
      </c>
      <c r="BI155" s="174">
        <f>IF(N155="nulová",J155,0)</f>
        <v>0</v>
      </c>
      <c r="BJ155" s="16" t="s">
        <v>83</v>
      </c>
      <c r="BK155" s="174">
        <f>ROUND(I155*H155,2)</f>
        <v>0</v>
      </c>
      <c r="BL155" s="16" t="s">
        <v>138</v>
      </c>
      <c r="BM155" s="173" t="s">
        <v>219</v>
      </c>
    </row>
    <row r="156" spans="1:65" s="2" customFormat="1" ht="11.25">
      <c r="A156" s="31"/>
      <c r="B156" s="32"/>
      <c r="C156" s="31"/>
      <c r="D156" s="175" t="s">
        <v>129</v>
      </c>
      <c r="E156" s="31"/>
      <c r="F156" s="176" t="s">
        <v>220</v>
      </c>
      <c r="G156" s="31"/>
      <c r="H156" s="31"/>
      <c r="I156" s="95"/>
      <c r="J156" s="31"/>
      <c r="K156" s="31"/>
      <c r="L156" s="32"/>
      <c r="M156" s="177"/>
      <c r="N156" s="178"/>
      <c r="O156" s="57"/>
      <c r="P156" s="57"/>
      <c r="Q156" s="57"/>
      <c r="R156" s="57"/>
      <c r="S156" s="57"/>
      <c r="T156" s="58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T156" s="16" t="s">
        <v>129</v>
      </c>
      <c r="AU156" s="16" t="s">
        <v>85</v>
      </c>
    </row>
    <row r="157" spans="1:65" s="2" customFormat="1" ht="24" customHeight="1">
      <c r="A157" s="31"/>
      <c r="B157" s="160"/>
      <c r="C157" s="161" t="s">
        <v>221</v>
      </c>
      <c r="D157" s="161" t="s">
        <v>123</v>
      </c>
      <c r="E157" s="162" t="s">
        <v>222</v>
      </c>
      <c r="F157" s="163" t="s">
        <v>223</v>
      </c>
      <c r="G157" s="164" t="s">
        <v>224</v>
      </c>
      <c r="H157" s="165">
        <v>38.286000000000001</v>
      </c>
      <c r="I157" s="166"/>
      <c r="J157" s="167">
        <f>ROUND(I157*H157,2)</f>
        <v>0</v>
      </c>
      <c r="K157" s="168"/>
      <c r="L157" s="32"/>
      <c r="M157" s="169" t="s">
        <v>1</v>
      </c>
      <c r="N157" s="170" t="s">
        <v>41</v>
      </c>
      <c r="O157" s="57"/>
      <c r="P157" s="171">
        <f>O157*H157</f>
        <v>0</v>
      </c>
      <c r="Q157" s="171">
        <v>0</v>
      </c>
      <c r="R157" s="171">
        <f>Q157*H157</f>
        <v>0</v>
      </c>
      <c r="S157" s="171">
        <v>0</v>
      </c>
      <c r="T157" s="172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73" t="s">
        <v>138</v>
      </c>
      <c r="AT157" s="173" t="s">
        <v>123</v>
      </c>
      <c r="AU157" s="173" t="s">
        <v>85</v>
      </c>
      <c r="AY157" s="16" t="s">
        <v>120</v>
      </c>
      <c r="BE157" s="174">
        <f>IF(N157="základní",J157,0)</f>
        <v>0</v>
      </c>
      <c r="BF157" s="174">
        <f>IF(N157="snížená",J157,0)</f>
        <v>0</v>
      </c>
      <c r="BG157" s="174">
        <f>IF(N157="zákl. přenesená",J157,0)</f>
        <v>0</v>
      </c>
      <c r="BH157" s="174">
        <f>IF(N157="sníž. přenesená",J157,0)</f>
        <v>0</v>
      </c>
      <c r="BI157" s="174">
        <f>IF(N157="nulová",J157,0)</f>
        <v>0</v>
      </c>
      <c r="BJ157" s="16" t="s">
        <v>83</v>
      </c>
      <c r="BK157" s="174">
        <f>ROUND(I157*H157,2)</f>
        <v>0</v>
      </c>
      <c r="BL157" s="16" t="s">
        <v>138</v>
      </c>
      <c r="BM157" s="173" t="s">
        <v>225</v>
      </c>
    </row>
    <row r="158" spans="1:65" s="2" customFormat="1" ht="29.25">
      <c r="A158" s="31"/>
      <c r="B158" s="32"/>
      <c r="C158" s="31"/>
      <c r="D158" s="175" t="s">
        <v>129</v>
      </c>
      <c r="E158" s="31"/>
      <c r="F158" s="176" t="s">
        <v>226</v>
      </c>
      <c r="G158" s="31"/>
      <c r="H158" s="31"/>
      <c r="I158" s="95"/>
      <c r="J158" s="31"/>
      <c r="K158" s="31"/>
      <c r="L158" s="32"/>
      <c r="M158" s="177"/>
      <c r="N158" s="178"/>
      <c r="O158" s="57"/>
      <c r="P158" s="57"/>
      <c r="Q158" s="57"/>
      <c r="R158" s="57"/>
      <c r="S158" s="57"/>
      <c r="T158" s="58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T158" s="16" t="s">
        <v>129</v>
      </c>
      <c r="AU158" s="16" t="s">
        <v>85</v>
      </c>
    </row>
    <row r="159" spans="1:65" s="13" customFormat="1" ht="11.25">
      <c r="B159" s="183"/>
      <c r="D159" s="175" t="s">
        <v>176</v>
      </c>
      <c r="E159" s="184" t="s">
        <v>1</v>
      </c>
      <c r="F159" s="185" t="s">
        <v>227</v>
      </c>
      <c r="H159" s="186">
        <v>38.286000000000001</v>
      </c>
      <c r="I159" s="187"/>
      <c r="L159" s="183"/>
      <c r="M159" s="188"/>
      <c r="N159" s="189"/>
      <c r="O159" s="189"/>
      <c r="P159" s="189"/>
      <c r="Q159" s="189"/>
      <c r="R159" s="189"/>
      <c r="S159" s="189"/>
      <c r="T159" s="190"/>
      <c r="AT159" s="184" t="s">
        <v>176</v>
      </c>
      <c r="AU159" s="184" t="s">
        <v>85</v>
      </c>
      <c r="AV159" s="13" t="s">
        <v>85</v>
      </c>
      <c r="AW159" s="13" t="s">
        <v>32</v>
      </c>
      <c r="AX159" s="13" t="s">
        <v>83</v>
      </c>
      <c r="AY159" s="184" t="s">
        <v>120</v>
      </c>
    </row>
    <row r="160" spans="1:65" s="2" customFormat="1" ht="24" customHeight="1">
      <c r="A160" s="31"/>
      <c r="B160" s="160"/>
      <c r="C160" s="161" t="s">
        <v>228</v>
      </c>
      <c r="D160" s="161" t="s">
        <v>123</v>
      </c>
      <c r="E160" s="162" t="s">
        <v>229</v>
      </c>
      <c r="F160" s="163" t="s">
        <v>230</v>
      </c>
      <c r="G160" s="164" t="s">
        <v>231</v>
      </c>
      <c r="H160" s="165">
        <v>125.85</v>
      </c>
      <c r="I160" s="166"/>
      <c r="J160" s="167">
        <f>ROUND(I160*H160,2)</f>
        <v>0</v>
      </c>
      <c r="K160" s="168"/>
      <c r="L160" s="32"/>
      <c r="M160" s="169" t="s">
        <v>1</v>
      </c>
      <c r="N160" s="170" t="s">
        <v>41</v>
      </c>
      <c r="O160" s="57"/>
      <c r="P160" s="171">
        <f>O160*H160</f>
        <v>0</v>
      </c>
      <c r="Q160" s="171">
        <v>0</v>
      </c>
      <c r="R160" s="171">
        <f>Q160*H160</f>
        <v>0</v>
      </c>
      <c r="S160" s="171">
        <v>0</v>
      </c>
      <c r="T160" s="172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73" t="s">
        <v>138</v>
      </c>
      <c r="AT160" s="173" t="s">
        <v>123</v>
      </c>
      <c r="AU160" s="173" t="s">
        <v>85</v>
      </c>
      <c r="AY160" s="16" t="s">
        <v>120</v>
      </c>
      <c r="BE160" s="174">
        <f>IF(N160="základní",J160,0)</f>
        <v>0</v>
      </c>
      <c r="BF160" s="174">
        <f>IF(N160="snížená",J160,0)</f>
        <v>0</v>
      </c>
      <c r="BG160" s="174">
        <f>IF(N160="zákl. přenesená",J160,0)</f>
        <v>0</v>
      </c>
      <c r="BH160" s="174">
        <f>IF(N160="sníž. přenesená",J160,0)</f>
        <v>0</v>
      </c>
      <c r="BI160" s="174">
        <f>IF(N160="nulová",J160,0)</f>
        <v>0</v>
      </c>
      <c r="BJ160" s="16" t="s">
        <v>83</v>
      </c>
      <c r="BK160" s="174">
        <f>ROUND(I160*H160,2)</f>
        <v>0</v>
      </c>
      <c r="BL160" s="16" t="s">
        <v>138</v>
      </c>
      <c r="BM160" s="173" t="s">
        <v>232</v>
      </c>
    </row>
    <row r="161" spans="1:65" s="2" customFormat="1" ht="19.5">
      <c r="A161" s="31"/>
      <c r="B161" s="32"/>
      <c r="C161" s="31"/>
      <c r="D161" s="175" t="s">
        <v>129</v>
      </c>
      <c r="E161" s="31"/>
      <c r="F161" s="176" t="s">
        <v>233</v>
      </c>
      <c r="G161" s="31"/>
      <c r="H161" s="31"/>
      <c r="I161" s="95"/>
      <c r="J161" s="31"/>
      <c r="K161" s="31"/>
      <c r="L161" s="32"/>
      <c r="M161" s="177"/>
      <c r="N161" s="178"/>
      <c r="O161" s="57"/>
      <c r="P161" s="57"/>
      <c r="Q161" s="57"/>
      <c r="R161" s="57"/>
      <c r="S161" s="57"/>
      <c r="T161" s="58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T161" s="16" t="s">
        <v>129</v>
      </c>
      <c r="AU161" s="16" t="s">
        <v>85</v>
      </c>
    </row>
    <row r="162" spans="1:65" s="13" customFormat="1" ht="11.25">
      <c r="B162" s="183"/>
      <c r="D162" s="175" t="s">
        <v>176</v>
      </c>
      <c r="E162" s="184" t="s">
        <v>1</v>
      </c>
      <c r="F162" s="185" t="s">
        <v>234</v>
      </c>
      <c r="H162" s="186">
        <v>125.85</v>
      </c>
      <c r="I162" s="187"/>
      <c r="L162" s="183"/>
      <c r="M162" s="188"/>
      <c r="N162" s="189"/>
      <c r="O162" s="189"/>
      <c r="P162" s="189"/>
      <c r="Q162" s="189"/>
      <c r="R162" s="189"/>
      <c r="S162" s="189"/>
      <c r="T162" s="190"/>
      <c r="AT162" s="184" t="s">
        <v>176</v>
      </c>
      <c r="AU162" s="184" t="s">
        <v>85</v>
      </c>
      <c r="AV162" s="13" t="s">
        <v>85</v>
      </c>
      <c r="AW162" s="13" t="s">
        <v>32</v>
      </c>
      <c r="AX162" s="13" t="s">
        <v>83</v>
      </c>
      <c r="AY162" s="184" t="s">
        <v>120</v>
      </c>
    </row>
    <row r="163" spans="1:65" s="2" customFormat="1" ht="24" customHeight="1">
      <c r="A163" s="31"/>
      <c r="B163" s="160"/>
      <c r="C163" s="161" t="s">
        <v>235</v>
      </c>
      <c r="D163" s="161" t="s">
        <v>123</v>
      </c>
      <c r="E163" s="162" t="s">
        <v>236</v>
      </c>
      <c r="F163" s="163" t="s">
        <v>237</v>
      </c>
      <c r="G163" s="164" t="s">
        <v>231</v>
      </c>
      <c r="H163" s="165">
        <v>125.85</v>
      </c>
      <c r="I163" s="166"/>
      <c r="J163" s="167">
        <f>ROUND(I163*H163,2)</f>
        <v>0</v>
      </c>
      <c r="K163" s="168"/>
      <c r="L163" s="32"/>
      <c r="M163" s="169" t="s">
        <v>1</v>
      </c>
      <c r="N163" s="170" t="s">
        <v>41</v>
      </c>
      <c r="O163" s="57"/>
      <c r="P163" s="171">
        <f>O163*H163</f>
        <v>0</v>
      </c>
      <c r="Q163" s="171">
        <v>0</v>
      </c>
      <c r="R163" s="171">
        <f>Q163*H163</f>
        <v>0</v>
      </c>
      <c r="S163" s="171">
        <v>0</v>
      </c>
      <c r="T163" s="172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73" t="s">
        <v>138</v>
      </c>
      <c r="AT163" s="173" t="s">
        <v>123</v>
      </c>
      <c r="AU163" s="173" t="s">
        <v>85</v>
      </c>
      <c r="AY163" s="16" t="s">
        <v>120</v>
      </c>
      <c r="BE163" s="174">
        <f>IF(N163="základní",J163,0)</f>
        <v>0</v>
      </c>
      <c r="BF163" s="174">
        <f>IF(N163="snížená",J163,0)</f>
        <v>0</v>
      </c>
      <c r="BG163" s="174">
        <f>IF(N163="zákl. přenesená",J163,0)</f>
        <v>0</v>
      </c>
      <c r="BH163" s="174">
        <f>IF(N163="sníž. přenesená",J163,0)</f>
        <v>0</v>
      </c>
      <c r="BI163" s="174">
        <f>IF(N163="nulová",J163,0)</f>
        <v>0</v>
      </c>
      <c r="BJ163" s="16" t="s">
        <v>83</v>
      </c>
      <c r="BK163" s="174">
        <f>ROUND(I163*H163,2)</f>
        <v>0</v>
      </c>
      <c r="BL163" s="16" t="s">
        <v>138</v>
      </c>
      <c r="BM163" s="173" t="s">
        <v>238</v>
      </c>
    </row>
    <row r="164" spans="1:65" s="2" customFormat="1" ht="19.5">
      <c r="A164" s="31"/>
      <c r="B164" s="32"/>
      <c r="C164" s="31"/>
      <c r="D164" s="175" t="s">
        <v>129</v>
      </c>
      <c r="E164" s="31"/>
      <c r="F164" s="176" t="s">
        <v>239</v>
      </c>
      <c r="G164" s="31"/>
      <c r="H164" s="31"/>
      <c r="I164" s="95"/>
      <c r="J164" s="31"/>
      <c r="K164" s="31"/>
      <c r="L164" s="32"/>
      <c r="M164" s="177"/>
      <c r="N164" s="178"/>
      <c r="O164" s="57"/>
      <c r="P164" s="57"/>
      <c r="Q164" s="57"/>
      <c r="R164" s="57"/>
      <c r="S164" s="57"/>
      <c r="T164" s="58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T164" s="16" t="s">
        <v>129</v>
      </c>
      <c r="AU164" s="16" t="s">
        <v>85</v>
      </c>
    </row>
    <row r="165" spans="1:65" s="2" customFormat="1" ht="16.5" customHeight="1">
      <c r="A165" s="31"/>
      <c r="B165" s="160"/>
      <c r="C165" s="199" t="s">
        <v>240</v>
      </c>
      <c r="D165" s="199" t="s">
        <v>241</v>
      </c>
      <c r="E165" s="200" t="s">
        <v>242</v>
      </c>
      <c r="F165" s="201" t="s">
        <v>243</v>
      </c>
      <c r="G165" s="202" t="s">
        <v>244</v>
      </c>
      <c r="H165" s="203">
        <v>1.8879999999999999</v>
      </c>
      <c r="I165" s="204"/>
      <c r="J165" s="205">
        <f>ROUND(I165*H165,2)</f>
        <v>0</v>
      </c>
      <c r="K165" s="206"/>
      <c r="L165" s="207"/>
      <c r="M165" s="208" t="s">
        <v>1</v>
      </c>
      <c r="N165" s="209" t="s">
        <v>41</v>
      </c>
      <c r="O165" s="57"/>
      <c r="P165" s="171">
        <f>O165*H165</f>
        <v>0</v>
      </c>
      <c r="Q165" s="171">
        <v>1E-3</v>
      </c>
      <c r="R165" s="171">
        <f>Q165*H165</f>
        <v>1.8879999999999999E-3</v>
      </c>
      <c r="S165" s="171">
        <v>0</v>
      </c>
      <c r="T165" s="172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73" t="s">
        <v>211</v>
      </c>
      <c r="AT165" s="173" t="s">
        <v>241</v>
      </c>
      <c r="AU165" s="173" t="s">
        <v>85</v>
      </c>
      <c r="AY165" s="16" t="s">
        <v>120</v>
      </c>
      <c r="BE165" s="174">
        <f>IF(N165="základní",J165,0)</f>
        <v>0</v>
      </c>
      <c r="BF165" s="174">
        <f>IF(N165="snížená",J165,0)</f>
        <v>0</v>
      </c>
      <c r="BG165" s="174">
        <f>IF(N165="zákl. přenesená",J165,0)</f>
        <v>0</v>
      </c>
      <c r="BH165" s="174">
        <f>IF(N165="sníž. přenesená",J165,0)</f>
        <v>0</v>
      </c>
      <c r="BI165" s="174">
        <f>IF(N165="nulová",J165,0)</f>
        <v>0</v>
      </c>
      <c r="BJ165" s="16" t="s">
        <v>83</v>
      </c>
      <c r="BK165" s="174">
        <f>ROUND(I165*H165,2)</f>
        <v>0</v>
      </c>
      <c r="BL165" s="16" t="s">
        <v>138</v>
      </c>
      <c r="BM165" s="173" t="s">
        <v>245</v>
      </c>
    </row>
    <row r="166" spans="1:65" s="2" customFormat="1" ht="11.25">
      <c r="A166" s="31"/>
      <c r="B166" s="32"/>
      <c r="C166" s="31"/>
      <c r="D166" s="175" t="s">
        <v>129</v>
      </c>
      <c r="E166" s="31"/>
      <c r="F166" s="176" t="s">
        <v>243</v>
      </c>
      <c r="G166" s="31"/>
      <c r="H166" s="31"/>
      <c r="I166" s="95"/>
      <c r="J166" s="31"/>
      <c r="K166" s="31"/>
      <c r="L166" s="32"/>
      <c r="M166" s="177"/>
      <c r="N166" s="178"/>
      <c r="O166" s="57"/>
      <c r="P166" s="57"/>
      <c r="Q166" s="57"/>
      <c r="R166" s="57"/>
      <c r="S166" s="57"/>
      <c r="T166" s="58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T166" s="16" t="s">
        <v>129</v>
      </c>
      <c r="AU166" s="16" t="s">
        <v>85</v>
      </c>
    </row>
    <row r="167" spans="1:65" s="13" customFormat="1" ht="11.25">
      <c r="B167" s="183"/>
      <c r="D167" s="175" t="s">
        <v>176</v>
      </c>
      <c r="F167" s="185" t="s">
        <v>246</v>
      </c>
      <c r="H167" s="186">
        <v>1.8879999999999999</v>
      </c>
      <c r="I167" s="187"/>
      <c r="L167" s="183"/>
      <c r="M167" s="188"/>
      <c r="N167" s="189"/>
      <c r="O167" s="189"/>
      <c r="P167" s="189"/>
      <c r="Q167" s="189"/>
      <c r="R167" s="189"/>
      <c r="S167" s="189"/>
      <c r="T167" s="190"/>
      <c r="AT167" s="184" t="s">
        <v>176</v>
      </c>
      <c r="AU167" s="184" t="s">
        <v>85</v>
      </c>
      <c r="AV167" s="13" t="s">
        <v>85</v>
      </c>
      <c r="AW167" s="13" t="s">
        <v>3</v>
      </c>
      <c r="AX167" s="13" t="s">
        <v>83</v>
      </c>
      <c r="AY167" s="184" t="s">
        <v>120</v>
      </c>
    </row>
    <row r="168" spans="1:65" s="12" customFormat="1" ht="22.9" customHeight="1">
      <c r="B168" s="147"/>
      <c r="D168" s="148" t="s">
        <v>75</v>
      </c>
      <c r="E168" s="158" t="s">
        <v>85</v>
      </c>
      <c r="F168" s="158" t="s">
        <v>247</v>
      </c>
      <c r="I168" s="150"/>
      <c r="J168" s="159">
        <f>BK168</f>
        <v>0</v>
      </c>
      <c r="L168" s="147"/>
      <c r="M168" s="152"/>
      <c r="N168" s="153"/>
      <c r="O168" s="153"/>
      <c r="P168" s="154">
        <f>SUM(P169:P184)</f>
        <v>0</v>
      </c>
      <c r="Q168" s="153"/>
      <c r="R168" s="154">
        <f>SUM(R169:R184)</f>
        <v>33.52295084</v>
      </c>
      <c r="S168" s="153"/>
      <c r="T168" s="155">
        <f>SUM(T169:T184)</f>
        <v>0</v>
      </c>
      <c r="AR168" s="148" t="s">
        <v>83</v>
      </c>
      <c r="AT168" s="156" t="s">
        <v>75</v>
      </c>
      <c r="AU168" s="156" t="s">
        <v>83</v>
      </c>
      <c r="AY168" s="148" t="s">
        <v>120</v>
      </c>
      <c r="BK168" s="157">
        <f>SUM(BK169:BK184)</f>
        <v>0</v>
      </c>
    </row>
    <row r="169" spans="1:65" s="2" customFormat="1" ht="24" customHeight="1">
      <c r="A169" s="31"/>
      <c r="B169" s="160"/>
      <c r="C169" s="161" t="s">
        <v>248</v>
      </c>
      <c r="D169" s="161" t="s">
        <v>123</v>
      </c>
      <c r="E169" s="162" t="s">
        <v>249</v>
      </c>
      <c r="F169" s="163" t="s">
        <v>250</v>
      </c>
      <c r="G169" s="164" t="s">
        <v>173</v>
      </c>
      <c r="H169" s="165">
        <v>0.9</v>
      </c>
      <c r="I169" s="166"/>
      <c r="J169" s="167">
        <f>ROUND(I169*H169,2)</f>
        <v>0</v>
      </c>
      <c r="K169" s="168"/>
      <c r="L169" s="32"/>
      <c r="M169" s="169" t="s">
        <v>1</v>
      </c>
      <c r="N169" s="170" t="s">
        <v>41</v>
      </c>
      <c r="O169" s="57"/>
      <c r="P169" s="171">
        <f>O169*H169</f>
        <v>0</v>
      </c>
      <c r="Q169" s="171">
        <v>1.98</v>
      </c>
      <c r="R169" s="171">
        <f>Q169*H169</f>
        <v>1.782</v>
      </c>
      <c r="S169" s="171">
        <v>0</v>
      </c>
      <c r="T169" s="172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73" t="s">
        <v>138</v>
      </c>
      <c r="AT169" s="173" t="s">
        <v>123</v>
      </c>
      <c r="AU169" s="173" t="s">
        <v>85</v>
      </c>
      <c r="AY169" s="16" t="s">
        <v>120</v>
      </c>
      <c r="BE169" s="174">
        <f>IF(N169="základní",J169,0)</f>
        <v>0</v>
      </c>
      <c r="BF169" s="174">
        <f>IF(N169="snížená",J169,0)</f>
        <v>0</v>
      </c>
      <c r="BG169" s="174">
        <f>IF(N169="zákl. přenesená",J169,0)</f>
        <v>0</v>
      </c>
      <c r="BH169" s="174">
        <f>IF(N169="sníž. přenesená",J169,0)</f>
        <v>0</v>
      </c>
      <c r="BI169" s="174">
        <f>IF(N169="nulová",J169,0)</f>
        <v>0</v>
      </c>
      <c r="BJ169" s="16" t="s">
        <v>83</v>
      </c>
      <c r="BK169" s="174">
        <f>ROUND(I169*H169,2)</f>
        <v>0</v>
      </c>
      <c r="BL169" s="16" t="s">
        <v>138</v>
      </c>
      <c r="BM169" s="173" t="s">
        <v>251</v>
      </c>
    </row>
    <row r="170" spans="1:65" s="2" customFormat="1" ht="19.5">
      <c r="A170" s="31"/>
      <c r="B170" s="32"/>
      <c r="C170" s="31"/>
      <c r="D170" s="175" t="s">
        <v>129</v>
      </c>
      <c r="E170" s="31"/>
      <c r="F170" s="176" t="s">
        <v>252</v>
      </c>
      <c r="G170" s="31"/>
      <c r="H170" s="31"/>
      <c r="I170" s="95"/>
      <c r="J170" s="31"/>
      <c r="K170" s="31"/>
      <c r="L170" s="32"/>
      <c r="M170" s="177"/>
      <c r="N170" s="178"/>
      <c r="O170" s="57"/>
      <c r="P170" s="57"/>
      <c r="Q170" s="57"/>
      <c r="R170" s="57"/>
      <c r="S170" s="57"/>
      <c r="T170" s="58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T170" s="16" t="s">
        <v>129</v>
      </c>
      <c r="AU170" s="16" t="s">
        <v>85</v>
      </c>
    </row>
    <row r="171" spans="1:65" s="13" customFormat="1" ht="11.25">
      <c r="B171" s="183"/>
      <c r="D171" s="175" t="s">
        <v>176</v>
      </c>
      <c r="E171" s="184" t="s">
        <v>1</v>
      </c>
      <c r="F171" s="185" t="s">
        <v>253</v>
      </c>
      <c r="H171" s="186">
        <v>0.9</v>
      </c>
      <c r="I171" s="187"/>
      <c r="L171" s="183"/>
      <c r="M171" s="188"/>
      <c r="N171" s="189"/>
      <c r="O171" s="189"/>
      <c r="P171" s="189"/>
      <c r="Q171" s="189"/>
      <c r="R171" s="189"/>
      <c r="S171" s="189"/>
      <c r="T171" s="190"/>
      <c r="AT171" s="184" t="s">
        <v>176</v>
      </c>
      <c r="AU171" s="184" t="s">
        <v>85</v>
      </c>
      <c r="AV171" s="13" t="s">
        <v>85</v>
      </c>
      <c r="AW171" s="13" t="s">
        <v>32</v>
      </c>
      <c r="AX171" s="13" t="s">
        <v>83</v>
      </c>
      <c r="AY171" s="184" t="s">
        <v>120</v>
      </c>
    </row>
    <row r="172" spans="1:65" s="2" customFormat="1" ht="16.5" customHeight="1">
      <c r="A172" s="31"/>
      <c r="B172" s="160"/>
      <c r="C172" s="161" t="s">
        <v>8</v>
      </c>
      <c r="D172" s="161" t="s">
        <v>123</v>
      </c>
      <c r="E172" s="162" t="s">
        <v>254</v>
      </c>
      <c r="F172" s="163" t="s">
        <v>255</v>
      </c>
      <c r="G172" s="164" t="s">
        <v>231</v>
      </c>
      <c r="H172" s="165">
        <v>3.36</v>
      </c>
      <c r="I172" s="166"/>
      <c r="J172" s="167">
        <f>ROUND(I172*H172,2)</f>
        <v>0</v>
      </c>
      <c r="K172" s="168"/>
      <c r="L172" s="32"/>
      <c r="M172" s="169" t="s">
        <v>1</v>
      </c>
      <c r="N172" s="170" t="s">
        <v>41</v>
      </c>
      <c r="O172" s="57"/>
      <c r="P172" s="171">
        <f>O172*H172</f>
        <v>0</v>
      </c>
      <c r="Q172" s="171">
        <v>2.6900000000000001E-3</v>
      </c>
      <c r="R172" s="171">
        <f>Q172*H172</f>
        <v>9.0384000000000003E-3</v>
      </c>
      <c r="S172" s="171">
        <v>0</v>
      </c>
      <c r="T172" s="172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73" t="s">
        <v>138</v>
      </c>
      <c r="AT172" s="173" t="s">
        <v>123</v>
      </c>
      <c r="AU172" s="173" t="s">
        <v>85</v>
      </c>
      <c r="AY172" s="16" t="s">
        <v>120</v>
      </c>
      <c r="BE172" s="174">
        <f>IF(N172="základní",J172,0)</f>
        <v>0</v>
      </c>
      <c r="BF172" s="174">
        <f>IF(N172="snížená",J172,0)</f>
        <v>0</v>
      </c>
      <c r="BG172" s="174">
        <f>IF(N172="zákl. přenesená",J172,0)</f>
        <v>0</v>
      </c>
      <c r="BH172" s="174">
        <f>IF(N172="sníž. přenesená",J172,0)</f>
        <v>0</v>
      </c>
      <c r="BI172" s="174">
        <f>IF(N172="nulová",J172,0)</f>
        <v>0</v>
      </c>
      <c r="BJ172" s="16" t="s">
        <v>83</v>
      </c>
      <c r="BK172" s="174">
        <f>ROUND(I172*H172,2)</f>
        <v>0</v>
      </c>
      <c r="BL172" s="16" t="s">
        <v>138</v>
      </c>
      <c r="BM172" s="173" t="s">
        <v>256</v>
      </c>
    </row>
    <row r="173" spans="1:65" s="2" customFormat="1" ht="11.25">
      <c r="A173" s="31"/>
      <c r="B173" s="32"/>
      <c r="C173" s="31"/>
      <c r="D173" s="175" t="s">
        <v>129</v>
      </c>
      <c r="E173" s="31"/>
      <c r="F173" s="176" t="s">
        <v>257</v>
      </c>
      <c r="G173" s="31"/>
      <c r="H173" s="31"/>
      <c r="I173" s="95"/>
      <c r="J173" s="31"/>
      <c r="K173" s="31"/>
      <c r="L173" s="32"/>
      <c r="M173" s="177"/>
      <c r="N173" s="178"/>
      <c r="O173" s="57"/>
      <c r="P173" s="57"/>
      <c r="Q173" s="57"/>
      <c r="R173" s="57"/>
      <c r="S173" s="57"/>
      <c r="T173" s="58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T173" s="16" t="s">
        <v>129</v>
      </c>
      <c r="AU173" s="16" t="s">
        <v>85</v>
      </c>
    </row>
    <row r="174" spans="1:65" s="13" customFormat="1" ht="11.25">
      <c r="B174" s="183"/>
      <c r="D174" s="175" t="s">
        <v>176</v>
      </c>
      <c r="E174" s="184" t="s">
        <v>1</v>
      </c>
      <c r="F174" s="185" t="s">
        <v>258</v>
      </c>
      <c r="H174" s="186">
        <v>3.36</v>
      </c>
      <c r="I174" s="187"/>
      <c r="L174" s="183"/>
      <c r="M174" s="188"/>
      <c r="N174" s="189"/>
      <c r="O174" s="189"/>
      <c r="P174" s="189"/>
      <c r="Q174" s="189"/>
      <c r="R174" s="189"/>
      <c r="S174" s="189"/>
      <c r="T174" s="190"/>
      <c r="AT174" s="184" t="s">
        <v>176</v>
      </c>
      <c r="AU174" s="184" t="s">
        <v>85</v>
      </c>
      <c r="AV174" s="13" t="s">
        <v>85</v>
      </c>
      <c r="AW174" s="13" t="s">
        <v>32</v>
      </c>
      <c r="AX174" s="13" t="s">
        <v>83</v>
      </c>
      <c r="AY174" s="184" t="s">
        <v>120</v>
      </c>
    </row>
    <row r="175" spans="1:65" s="2" customFormat="1" ht="16.5" customHeight="1">
      <c r="A175" s="31"/>
      <c r="B175" s="160"/>
      <c r="C175" s="161" t="s">
        <v>202</v>
      </c>
      <c r="D175" s="161" t="s">
        <v>123</v>
      </c>
      <c r="E175" s="162" t="s">
        <v>259</v>
      </c>
      <c r="F175" s="163" t="s">
        <v>260</v>
      </c>
      <c r="G175" s="164" t="s">
        <v>231</v>
      </c>
      <c r="H175" s="165">
        <v>3.36</v>
      </c>
      <c r="I175" s="166"/>
      <c r="J175" s="167">
        <f>ROUND(I175*H175,2)</f>
        <v>0</v>
      </c>
      <c r="K175" s="168"/>
      <c r="L175" s="32"/>
      <c r="M175" s="169" t="s">
        <v>1</v>
      </c>
      <c r="N175" s="170" t="s">
        <v>41</v>
      </c>
      <c r="O175" s="57"/>
      <c r="P175" s="171">
        <f>O175*H175</f>
        <v>0</v>
      </c>
      <c r="Q175" s="171">
        <v>0</v>
      </c>
      <c r="R175" s="171">
        <f>Q175*H175</f>
        <v>0</v>
      </c>
      <c r="S175" s="171">
        <v>0</v>
      </c>
      <c r="T175" s="172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73" t="s">
        <v>138</v>
      </c>
      <c r="AT175" s="173" t="s">
        <v>123</v>
      </c>
      <c r="AU175" s="173" t="s">
        <v>85</v>
      </c>
      <c r="AY175" s="16" t="s">
        <v>120</v>
      </c>
      <c r="BE175" s="174">
        <f>IF(N175="základní",J175,0)</f>
        <v>0</v>
      </c>
      <c r="BF175" s="174">
        <f>IF(N175="snížená",J175,0)</f>
        <v>0</v>
      </c>
      <c r="BG175" s="174">
        <f>IF(N175="zákl. přenesená",J175,0)</f>
        <v>0</v>
      </c>
      <c r="BH175" s="174">
        <f>IF(N175="sníž. přenesená",J175,0)</f>
        <v>0</v>
      </c>
      <c r="BI175" s="174">
        <f>IF(N175="nulová",J175,0)</f>
        <v>0</v>
      </c>
      <c r="BJ175" s="16" t="s">
        <v>83</v>
      </c>
      <c r="BK175" s="174">
        <f>ROUND(I175*H175,2)</f>
        <v>0</v>
      </c>
      <c r="BL175" s="16" t="s">
        <v>138</v>
      </c>
      <c r="BM175" s="173" t="s">
        <v>261</v>
      </c>
    </row>
    <row r="176" spans="1:65" s="2" customFormat="1" ht="11.25">
      <c r="A176" s="31"/>
      <c r="B176" s="32"/>
      <c r="C176" s="31"/>
      <c r="D176" s="175" t="s">
        <v>129</v>
      </c>
      <c r="E176" s="31"/>
      <c r="F176" s="176" t="s">
        <v>262</v>
      </c>
      <c r="G176" s="31"/>
      <c r="H176" s="31"/>
      <c r="I176" s="95"/>
      <c r="J176" s="31"/>
      <c r="K176" s="31"/>
      <c r="L176" s="32"/>
      <c r="M176" s="177"/>
      <c r="N176" s="178"/>
      <c r="O176" s="57"/>
      <c r="P176" s="57"/>
      <c r="Q176" s="57"/>
      <c r="R176" s="57"/>
      <c r="S176" s="57"/>
      <c r="T176" s="58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T176" s="16" t="s">
        <v>129</v>
      </c>
      <c r="AU176" s="16" t="s">
        <v>85</v>
      </c>
    </row>
    <row r="177" spans="1:65" s="2" customFormat="1" ht="16.5" customHeight="1">
      <c r="A177" s="31"/>
      <c r="B177" s="160"/>
      <c r="C177" s="161" t="s">
        <v>263</v>
      </c>
      <c r="D177" s="161" t="s">
        <v>123</v>
      </c>
      <c r="E177" s="162" t="s">
        <v>264</v>
      </c>
      <c r="F177" s="163" t="s">
        <v>265</v>
      </c>
      <c r="G177" s="164" t="s">
        <v>224</v>
      </c>
      <c r="H177" s="165">
        <v>0.77200000000000002</v>
      </c>
      <c r="I177" s="166"/>
      <c r="J177" s="167">
        <f>ROUND(I177*H177,2)</f>
        <v>0</v>
      </c>
      <c r="K177" s="168"/>
      <c r="L177" s="32"/>
      <c r="M177" s="169" t="s">
        <v>1</v>
      </c>
      <c r="N177" s="170" t="s">
        <v>41</v>
      </c>
      <c r="O177" s="57"/>
      <c r="P177" s="171">
        <f>O177*H177</f>
        <v>0</v>
      </c>
      <c r="Q177" s="171">
        <v>1.06277</v>
      </c>
      <c r="R177" s="171">
        <f>Q177*H177</f>
        <v>0.82045844000000001</v>
      </c>
      <c r="S177" s="171">
        <v>0</v>
      </c>
      <c r="T177" s="172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73" t="s">
        <v>138</v>
      </c>
      <c r="AT177" s="173" t="s">
        <v>123</v>
      </c>
      <c r="AU177" s="173" t="s">
        <v>85</v>
      </c>
      <c r="AY177" s="16" t="s">
        <v>120</v>
      </c>
      <c r="BE177" s="174">
        <f>IF(N177="základní",J177,0)</f>
        <v>0</v>
      </c>
      <c r="BF177" s="174">
        <f>IF(N177="snížená",J177,0)</f>
        <v>0</v>
      </c>
      <c r="BG177" s="174">
        <f>IF(N177="zákl. přenesená",J177,0)</f>
        <v>0</v>
      </c>
      <c r="BH177" s="174">
        <f>IF(N177="sníž. přenesená",J177,0)</f>
        <v>0</v>
      </c>
      <c r="BI177" s="174">
        <f>IF(N177="nulová",J177,0)</f>
        <v>0</v>
      </c>
      <c r="BJ177" s="16" t="s">
        <v>83</v>
      </c>
      <c r="BK177" s="174">
        <f>ROUND(I177*H177,2)</f>
        <v>0</v>
      </c>
      <c r="BL177" s="16" t="s">
        <v>138</v>
      </c>
      <c r="BM177" s="173" t="s">
        <v>266</v>
      </c>
    </row>
    <row r="178" spans="1:65" s="2" customFormat="1" ht="11.25">
      <c r="A178" s="31"/>
      <c r="B178" s="32"/>
      <c r="C178" s="31"/>
      <c r="D178" s="175" t="s">
        <v>129</v>
      </c>
      <c r="E178" s="31"/>
      <c r="F178" s="176" t="s">
        <v>267</v>
      </c>
      <c r="G178" s="31"/>
      <c r="H178" s="31"/>
      <c r="I178" s="95"/>
      <c r="J178" s="31"/>
      <c r="K178" s="31"/>
      <c r="L178" s="32"/>
      <c r="M178" s="177"/>
      <c r="N178" s="178"/>
      <c r="O178" s="57"/>
      <c r="P178" s="57"/>
      <c r="Q178" s="57"/>
      <c r="R178" s="57"/>
      <c r="S178" s="57"/>
      <c r="T178" s="58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T178" s="16" t="s">
        <v>129</v>
      </c>
      <c r="AU178" s="16" t="s">
        <v>85</v>
      </c>
    </row>
    <row r="179" spans="1:65" s="13" customFormat="1" ht="11.25">
      <c r="B179" s="183"/>
      <c r="D179" s="175" t="s">
        <v>176</v>
      </c>
      <c r="E179" s="184" t="s">
        <v>1</v>
      </c>
      <c r="F179" s="185" t="s">
        <v>268</v>
      </c>
      <c r="H179" s="186">
        <v>0.77200000000000002</v>
      </c>
      <c r="I179" s="187"/>
      <c r="L179" s="183"/>
      <c r="M179" s="188"/>
      <c r="N179" s="189"/>
      <c r="O179" s="189"/>
      <c r="P179" s="189"/>
      <c r="Q179" s="189"/>
      <c r="R179" s="189"/>
      <c r="S179" s="189"/>
      <c r="T179" s="190"/>
      <c r="AT179" s="184" t="s">
        <v>176</v>
      </c>
      <c r="AU179" s="184" t="s">
        <v>85</v>
      </c>
      <c r="AV179" s="13" t="s">
        <v>85</v>
      </c>
      <c r="AW179" s="13" t="s">
        <v>32</v>
      </c>
      <c r="AX179" s="13" t="s">
        <v>83</v>
      </c>
      <c r="AY179" s="184" t="s">
        <v>120</v>
      </c>
    </row>
    <row r="180" spans="1:65" s="2" customFormat="1" ht="24" customHeight="1">
      <c r="A180" s="31"/>
      <c r="B180" s="160"/>
      <c r="C180" s="161" t="s">
        <v>269</v>
      </c>
      <c r="D180" s="161" t="s">
        <v>123</v>
      </c>
      <c r="E180" s="162" t="s">
        <v>270</v>
      </c>
      <c r="F180" s="163" t="s">
        <v>271</v>
      </c>
      <c r="G180" s="164" t="s">
        <v>173</v>
      </c>
      <c r="H180" s="165">
        <v>12.6</v>
      </c>
      <c r="I180" s="166"/>
      <c r="J180" s="167">
        <f>ROUND(I180*H180,2)</f>
        <v>0</v>
      </c>
      <c r="K180" s="168"/>
      <c r="L180" s="32"/>
      <c r="M180" s="169" t="s">
        <v>1</v>
      </c>
      <c r="N180" s="170" t="s">
        <v>41</v>
      </c>
      <c r="O180" s="57"/>
      <c r="P180" s="171">
        <f>O180*H180</f>
        <v>0</v>
      </c>
      <c r="Q180" s="171">
        <v>2.45329</v>
      </c>
      <c r="R180" s="171">
        <f>Q180*H180</f>
        <v>30.911453999999999</v>
      </c>
      <c r="S180" s="171">
        <v>0</v>
      </c>
      <c r="T180" s="172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73" t="s">
        <v>138</v>
      </c>
      <c r="AT180" s="173" t="s">
        <v>123</v>
      </c>
      <c r="AU180" s="173" t="s">
        <v>85</v>
      </c>
      <c r="AY180" s="16" t="s">
        <v>120</v>
      </c>
      <c r="BE180" s="174">
        <f>IF(N180="základní",J180,0)</f>
        <v>0</v>
      </c>
      <c r="BF180" s="174">
        <f>IF(N180="snížená",J180,0)</f>
        <v>0</v>
      </c>
      <c r="BG180" s="174">
        <f>IF(N180="zákl. přenesená",J180,0)</f>
        <v>0</v>
      </c>
      <c r="BH180" s="174">
        <f>IF(N180="sníž. přenesená",J180,0)</f>
        <v>0</v>
      </c>
      <c r="BI180" s="174">
        <f>IF(N180="nulová",J180,0)</f>
        <v>0</v>
      </c>
      <c r="BJ180" s="16" t="s">
        <v>83</v>
      </c>
      <c r="BK180" s="174">
        <f>ROUND(I180*H180,2)</f>
        <v>0</v>
      </c>
      <c r="BL180" s="16" t="s">
        <v>138</v>
      </c>
      <c r="BM180" s="173" t="s">
        <v>272</v>
      </c>
    </row>
    <row r="181" spans="1:65" s="2" customFormat="1" ht="19.5">
      <c r="A181" s="31"/>
      <c r="B181" s="32"/>
      <c r="C181" s="31"/>
      <c r="D181" s="175" t="s">
        <v>129</v>
      </c>
      <c r="E181" s="31"/>
      <c r="F181" s="176" t="s">
        <v>273</v>
      </c>
      <c r="G181" s="31"/>
      <c r="H181" s="31"/>
      <c r="I181" s="95"/>
      <c r="J181" s="31"/>
      <c r="K181" s="31"/>
      <c r="L181" s="32"/>
      <c r="M181" s="177"/>
      <c r="N181" s="178"/>
      <c r="O181" s="57"/>
      <c r="P181" s="57"/>
      <c r="Q181" s="57"/>
      <c r="R181" s="57"/>
      <c r="S181" s="57"/>
      <c r="T181" s="58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T181" s="16" t="s">
        <v>129</v>
      </c>
      <c r="AU181" s="16" t="s">
        <v>85</v>
      </c>
    </row>
    <row r="182" spans="1:65" s="13" customFormat="1" ht="11.25">
      <c r="B182" s="183"/>
      <c r="D182" s="175" t="s">
        <v>176</v>
      </c>
      <c r="E182" s="184" t="s">
        <v>1</v>
      </c>
      <c r="F182" s="185" t="s">
        <v>274</v>
      </c>
      <c r="H182" s="186">
        <v>12.6</v>
      </c>
      <c r="I182" s="187"/>
      <c r="L182" s="183"/>
      <c r="M182" s="188"/>
      <c r="N182" s="189"/>
      <c r="O182" s="189"/>
      <c r="P182" s="189"/>
      <c r="Q182" s="189"/>
      <c r="R182" s="189"/>
      <c r="S182" s="189"/>
      <c r="T182" s="190"/>
      <c r="AT182" s="184" t="s">
        <v>176</v>
      </c>
      <c r="AU182" s="184" t="s">
        <v>85</v>
      </c>
      <c r="AV182" s="13" t="s">
        <v>85</v>
      </c>
      <c r="AW182" s="13" t="s">
        <v>32</v>
      </c>
      <c r="AX182" s="13" t="s">
        <v>83</v>
      </c>
      <c r="AY182" s="184" t="s">
        <v>120</v>
      </c>
    </row>
    <row r="183" spans="1:65" s="2" customFormat="1" ht="24" customHeight="1">
      <c r="A183" s="31"/>
      <c r="B183" s="160"/>
      <c r="C183" s="161" t="s">
        <v>275</v>
      </c>
      <c r="D183" s="161" t="s">
        <v>123</v>
      </c>
      <c r="E183" s="162" t="s">
        <v>276</v>
      </c>
      <c r="F183" s="163" t="s">
        <v>277</v>
      </c>
      <c r="G183" s="164" t="s">
        <v>126</v>
      </c>
      <c r="H183" s="165">
        <v>1</v>
      </c>
      <c r="I183" s="166"/>
      <c r="J183" s="167">
        <f>ROUND(I183*H183,2)</f>
        <v>0</v>
      </c>
      <c r="K183" s="168"/>
      <c r="L183" s="32"/>
      <c r="M183" s="169" t="s">
        <v>1</v>
      </c>
      <c r="N183" s="170" t="s">
        <v>41</v>
      </c>
      <c r="O183" s="57"/>
      <c r="P183" s="171">
        <f>O183*H183</f>
        <v>0</v>
      </c>
      <c r="Q183" s="171">
        <v>0</v>
      </c>
      <c r="R183" s="171">
        <f>Q183*H183</f>
        <v>0</v>
      </c>
      <c r="S183" s="171">
        <v>0</v>
      </c>
      <c r="T183" s="172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73" t="s">
        <v>138</v>
      </c>
      <c r="AT183" s="173" t="s">
        <v>123</v>
      </c>
      <c r="AU183" s="173" t="s">
        <v>85</v>
      </c>
      <c r="AY183" s="16" t="s">
        <v>120</v>
      </c>
      <c r="BE183" s="174">
        <f>IF(N183="základní",J183,0)</f>
        <v>0</v>
      </c>
      <c r="BF183" s="174">
        <f>IF(N183="snížená",J183,0)</f>
        <v>0</v>
      </c>
      <c r="BG183" s="174">
        <f>IF(N183="zákl. přenesená",J183,0)</f>
        <v>0</v>
      </c>
      <c r="BH183" s="174">
        <f>IF(N183="sníž. přenesená",J183,0)</f>
        <v>0</v>
      </c>
      <c r="BI183" s="174">
        <f>IF(N183="nulová",J183,0)</f>
        <v>0</v>
      </c>
      <c r="BJ183" s="16" t="s">
        <v>83</v>
      </c>
      <c r="BK183" s="174">
        <f>ROUND(I183*H183,2)</f>
        <v>0</v>
      </c>
      <c r="BL183" s="16" t="s">
        <v>138</v>
      </c>
      <c r="BM183" s="173" t="s">
        <v>278</v>
      </c>
    </row>
    <row r="184" spans="1:65" s="2" customFormat="1" ht="11.25">
      <c r="A184" s="31"/>
      <c r="B184" s="32"/>
      <c r="C184" s="31"/>
      <c r="D184" s="175" t="s">
        <v>129</v>
      </c>
      <c r="E184" s="31"/>
      <c r="F184" s="176" t="s">
        <v>277</v>
      </c>
      <c r="G184" s="31"/>
      <c r="H184" s="31"/>
      <c r="I184" s="95"/>
      <c r="J184" s="31"/>
      <c r="K184" s="31"/>
      <c r="L184" s="32"/>
      <c r="M184" s="177"/>
      <c r="N184" s="178"/>
      <c r="O184" s="57"/>
      <c r="P184" s="57"/>
      <c r="Q184" s="57"/>
      <c r="R184" s="57"/>
      <c r="S184" s="57"/>
      <c r="T184" s="58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T184" s="16" t="s">
        <v>129</v>
      </c>
      <c r="AU184" s="16" t="s">
        <v>85</v>
      </c>
    </row>
    <row r="185" spans="1:65" s="12" customFormat="1" ht="22.9" customHeight="1">
      <c r="B185" s="147"/>
      <c r="D185" s="148" t="s">
        <v>75</v>
      </c>
      <c r="E185" s="158" t="s">
        <v>135</v>
      </c>
      <c r="F185" s="158" t="s">
        <v>279</v>
      </c>
      <c r="I185" s="150"/>
      <c r="J185" s="159">
        <f>BK185</f>
        <v>0</v>
      </c>
      <c r="L185" s="147"/>
      <c r="M185" s="152"/>
      <c r="N185" s="153"/>
      <c r="O185" s="153"/>
      <c r="P185" s="154">
        <f>SUM(P186:P189)</f>
        <v>0</v>
      </c>
      <c r="Q185" s="153"/>
      <c r="R185" s="154">
        <f>SUM(R186:R189)</f>
        <v>0</v>
      </c>
      <c r="S185" s="153"/>
      <c r="T185" s="155">
        <f>SUM(T186:T189)</f>
        <v>0</v>
      </c>
      <c r="AR185" s="148" t="s">
        <v>83</v>
      </c>
      <c r="AT185" s="156" t="s">
        <v>75</v>
      </c>
      <c r="AU185" s="156" t="s">
        <v>83</v>
      </c>
      <c r="AY185" s="148" t="s">
        <v>120</v>
      </c>
      <c r="BK185" s="157">
        <f>SUM(BK186:BK189)</f>
        <v>0</v>
      </c>
    </row>
    <row r="186" spans="1:65" s="2" customFormat="1" ht="36" customHeight="1">
      <c r="A186" s="31"/>
      <c r="B186" s="160"/>
      <c r="C186" s="161" t="s">
        <v>280</v>
      </c>
      <c r="D186" s="161" t="s">
        <v>123</v>
      </c>
      <c r="E186" s="162" t="s">
        <v>281</v>
      </c>
      <c r="F186" s="163" t="s">
        <v>282</v>
      </c>
      <c r="G186" s="164" t="s">
        <v>126</v>
      </c>
      <c r="H186" s="165">
        <v>1</v>
      </c>
      <c r="I186" s="166"/>
      <c r="J186" s="167">
        <f>ROUND(I186*H186,2)</f>
        <v>0</v>
      </c>
      <c r="K186" s="168"/>
      <c r="L186" s="32"/>
      <c r="M186" s="169" t="s">
        <v>1</v>
      </c>
      <c r="N186" s="170" t="s">
        <v>41</v>
      </c>
      <c r="O186" s="57"/>
      <c r="P186" s="171">
        <f>O186*H186</f>
        <v>0</v>
      </c>
      <c r="Q186" s="171">
        <v>0</v>
      </c>
      <c r="R186" s="171">
        <f>Q186*H186</f>
        <v>0</v>
      </c>
      <c r="S186" s="171">
        <v>0</v>
      </c>
      <c r="T186" s="172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73" t="s">
        <v>138</v>
      </c>
      <c r="AT186" s="173" t="s">
        <v>123</v>
      </c>
      <c r="AU186" s="173" t="s">
        <v>85</v>
      </c>
      <c r="AY186" s="16" t="s">
        <v>120</v>
      </c>
      <c r="BE186" s="174">
        <f>IF(N186="základní",J186,0)</f>
        <v>0</v>
      </c>
      <c r="BF186" s="174">
        <f>IF(N186="snížená",J186,0)</f>
        <v>0</v>
      </c>
      <c r="BG186" s="174">
        <f>IF(N186="zákl. přenesená",J186,0)</f>
        <v>0</v>
      </c>
      <c r="BH186" s="174">
        <f>IF(N186="sníž. přenesená",J186,0)</f>
        <v>0</v>
      </c>
      <c r="BI186" s="174">
        <f>IF(N186="nulová",J186,0)</f>
        <v>0</v>
      </c>
      <c r="BJ186" s="16" t="s">
        <v>83</v>
      </c>
      <c r="BK186" s="174">
        <f>ROUND(I186*H186,2)</f>
        <v>0</v>
      </c>
      <c r="BL186" s="16" t="s">
        <v>138</v>
      </c>
      <c r="BM186" s="173" t="s">
        <v>283</v>
      </c>
    </row>
    <row r="187" spans="1:65" s="2" customFormat="1" ht="19.5">
      <c r="A187" s="31"/>
      <c r="B187" s="32"/>
      <c r="C187" s="31"/>
      <c r="D187" s="175" t="s">
        <v>129</v>
      </c>
      <c r="E187" s="31"/>
      <c r="F187" s="176" t="s">
        <v>282</v>
      </c>
      <c r="G187" s="31"/>
      <c r="H187" s="31"/>
      <c r="I187" s="95"/>
      <c r="J187" s="31"/>
      <c r="K187" s="31"/>
      <c r="L187" s="32"/>
      <c r="M187" s="177"/>
      <c r="N187" s="178"/>
      <c r="O187" s="57"/>
      <c r="P187" s="57"/>
      <c r="Q187" s="57"/>
      <c r="R187" s="57"/>
      <c r="S187" s="57"/>
      <c r="T187" s="58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T187" s="16" t="s">
        <v>129</v>
      </c>
      <c r="AU187" s="16" t="s">
        <v>85</v>
      </c>
    </row>
    <row r="188" spans="1:65" s="2" customFormat="1" ht="24" customHeight="1">
      <c r="A188" s="31"/>
      <c r="B188" s="160"/>
      <c r="C188" s="161" t="s">
        <v>7</v>
      </c>
      <c r="D188" s="161" t="s">
        <v>123</v>
      </c>
      <c r="E188" s="162" t="s">
        <v>284</v>
      </c>
      <c r="F188" s="163" t="s">
        <v>285</v>
      </c>
      <c r="G188" s="164" t="s">
        <v>126</v>
      </c>
      <c r="H188" s="165">
        <v>6</v>
      </c>
      <c r="I188" s="166"/>
      <c r="J188" s="167">
        <f>ROUND(I188*H188,2)</f>
        <v>0</v>
      </c>
      <c r="K188" s="168"/>
      <c r="L188" s="32"/>
      <c r="M188" s="169" t="s">
        <v>1</v>
      </c>
      <c r="N188" s="170" t="s">
        <v>41</v>
      </c>
      <c r="O188" s="57"/>
      <c r="P188" s="171">
        <f>O188*H188</f>
        <v>0</v>
      </c>
      <c r="Q188" s="171">
        <v>0</v>
      </c>
      <c r="R188" s="171">
        <f>Q188*H188</f>
        <v>0</v>
      </c>
      <c r="S188" s="171">
        <v>0</v>
      </c>
      <c r="T188" s="172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73" t="s">
        <v>138</v>
      </c>
      <c r="AT188" s="173" t="s">
        <v>123</v>
      </c>
      <c r="AU188" s="173" t="s">
        <v>85</v>
      </c>
      <c r="AY188" s="16" t="s">
        <v>120</v>
      </c>
      <c r="BE188" s="174">
        <f>IF(N188="základní",J188,0)</f>
        <v>0</v>
      </c>
      <c r="BF188" s="174">
        <f>IF(N188="snížená",J188,0)</f>
        <v>0</v>
      </c>
      <c r="BG188" s="174">
        <f>IF(N188="zákl. přenesená",J188,0)</f>
        <v>0</v>
      </c>
      <c r="BH188" s="174">
        <f>IF(N188="sníž. přenesená",J188,0)</f>
        <v>0</v>
      </c>
      <c r="BI188" s="174">
        <f>IF(N188="nulová",J188,0)</f>
        <v>0</v>
      </c>
      <c r="BJ188" s="16" t="s">
        <v>83</v>
      </c>
      <c r="BK188" s="174">
        <f>ROUND(I188*H188,2)</f>
        <v>0</v>
      </c>
      <c r="BL188" s="16" t="s">
        <v>138</v>
      </c>
      <c r="BM188" s="173" t="s">
        <v>286</v>
      </c>
    </row>
    <row r="189" spans="1:65" s="2" customFormat="1" ht="19.5">
      <c r="A189" s="31"/>
      <c r="B189" s="32"/>
      <c r="C189" s="31"/>
      <c r="D189" s="175" t="s">
        <v>129</v>
      </c>
      <c r="E189" s="31"/>
      <c r="F189" s="176" t="s">
        <v>285</v>
      </c>
      <c r="G189" s="31"/>
      <c r="H189" s="31"/>
      <c r="I189" s="95"/>
      <c r="J189" s="31"/>
      <c r="K189" s="31"/>
      <c r="L189" s="32"/>
      <c r="M189" s="177"/>
      <c r="N189" s="178"/>
      <c r="O189" s="57"/>
      <c r="P189" s="57"/>
      <c r="Q189" s="57"/>
      <c r="R189" s="57"/>
      <c r="S189" s="57"/>
      <c r="T189" s="58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T189" s="16" t="s">
        <v>129</v>
      </c>
      <c r="AU189" s="16" t="s">
        <v>85</v>
      </c>
    </row>
    <row r="190" spans="1:65" s="12" customFormat="1" ht="22.9" customHeight="1">
      <c r="B190" s="147"/>
      <c r="D190" s="148" t="s">
        <v>75</v>
      </c>
      <c r="E190" s="158" t="s">
        <v>119</v>
      </c>
      <c r="F190" s="158" t="s">
        <v>287</v>
      </c>
      <c r="I190" s="150"/>
      <c r="J190" s="159">
        <f>BK190</f>
        <v>0</v>
      </c>
      <c r="L190" s="147"/>
      <c r="M190" s="152"/>
      <c r="N190" s="153"/>
      <c r="O190" s="153"/>
      <c r="P190" s="154">
        <f>SUM(P191:P208)</f>
        <v>0</v>
      </c>
      <c r="Q190" s="153"/>
      <c r="R190" s="154">
        <f>SUM(R191:R208)</f>
        <v>55.7226584</v>
      </c>
      <c r="S190" s="153"/>
      <c r="T190" s="155">
        <f>SUM(T191:T208)</f>
        <v>0</v>
      </c>
      <c r="AR190" s="148" t="s">
        <v>83</v>
      </c>
      <c r="AT190" s="156" t="s">
        <v>75</v>
      </c>
      <c r="AU190" s="156" t="s">
        <v>83</v>
      </c>
      <c r="AY190" s="148" t="s">
        <v>120</v>
      </c>
      <c r="BK190" s="157">
        <f>SUM(BK191:BK208)</f>
        <v>0</v>
      </c>
    </row>
    <row r="191" spans="1:65" s="2" customFormat="1" ht="16.5" customHeight="1">
      <c r="A191" s="31"/>
      <c r="B191" s="160"/>
      <c r="C191" s="161" t="s">
        <v>288</v>
      </c>
      <c r="D191" s="161" t="s">
        <v>123</v>
      </c>
      <c r="E191" s="162" t="s">
        <v>289</v>
      </c>
      <c r="F191" s="163" t="s">
        <v>290</v>
      </c>
      <c r="G191" s="164" t="s">
        <v>231</v>
      </c>
      <c r="H191" s="165">
        <v>118.202</v>
      </c>
      <c r="I191" s="166"/>
      <c r="J191" s="167">
        <f>ROUND(I191*H191,2)</f>
        <v>0</v>
      </c>
      <c r="K191" s="168"/>
      <c r="L191" s="32"/>
      <c r="M191" s="169" t="s">
        <v>1</v>
      </c>
      <c r="N191" s="170" t="s">
        <v>41</v>
      </c>
      <c r="O191" s="57"/>
      <c r="P191" s="171">
        <f>O191*H191</f>
        <v>0</v>
      </c>
      <c r="Q191" s="171">
        <v>0</v>
      </c>
      <c r="R191" s="171">
        <f>Q191*H191</f>
        <v>0</v>
      </c>
      <c r="S191" s="171">
        <v>0</v>
      </c>
      <c r="T191" s="172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73" t="s">
        <v>138</v>
      </c>
      <c r="AT191" s="173" t="s">
        <v>123</v>
      </c>
      <c r="AU191" s="173" t="s">
        <v>85</v>
      </c>
      <c r="AY191" s="16" t="s">
        <v>120</v>
      </c>
      <c r="BE191" s="174">
        <f>IF(N191="základní",J191,0)</f>
        <v>0</v>
      </c>
      <c r="BF191" s="174">
        <f>IF(N191="snížená",J191,0)</f>
        <v>0</v>
      </c>
      <c r="BG191" s="174">
        <f>IF(N191="zákl. přenesená",J191,0)</f>
        <v>0</v>
      </c>
      <c r="BH191" s="174">
        <f>IF(N191="sníž. přenesená",J191,0)</f>
        <v>0</v>
      </c>
      <c r="BI191" s="174">
        <f>IF(N191="nulová",J191,0)</f>
        <v>0</v>
      </c>
      <c r="BJ191" s="16" t="s">
        <v>83</v>
      </c>
      <c r="BK191" s="174">
        <f>ROUND(I191*H191,2)</f>
        <v>0</v>
      </c>
      <c r="BL191" s="16" t="s">
        <v>138</v>
      </c>
      <c r="BM191" s="173" t="s">
        <v>291</v>
      </c>
    </row>
    <row r="192" spans="1:65" s="2" customFormat="1" ht="19.5">
      <c r="A192" s="31"/>
      <c r="B192" s="32"/>
      <c r="C192" s="31"/>
      <c r="D192" s="175" t="s">
        <v>129</v>
      </c>
      <c r="E192" s="31"/>
      <c r="F192" s="176" t="s">
        <v>292</v>
      </c>
      <c r="G192" s="31"/>
      <c r="H192" s="31"/>
      <c r="I192" s="95"/>
      <c r="J192" s="31"/>
      <c r="K192" s="31"/>
      <c r="L192" s="32"/>
      <c r="M192" s="177"/>
      <c r="N192" s="178"/>
      <c r="O192" s="57"/>
      <c r="P192" s="57"/>
      <c r="Q192" s="57"/>
      <c r="R192" s="57"/>
      <c r="S192" s="57"/>
      <c r="T192" s="58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T192" s="16" t="s">
        <v>129</v>
      </c>
      <c r="AU192" s="16" t="s">
        <v>85</v>
      </c>
    </row>
    <row r="193" spans="1:65" s="13" customFormat="1" ht="11.25">
      <c r="B193" s="183"/>
      <c r="D193" s="175" t="s">
        <v>176</v>
      </c>
      <c r="E193" s="184" t="s">
        <v>1</v>
      </c>
      <c r="F193" s="185" t="s">
        <v>293</v>
      </c>
      <c r="H193" s="186">
        <v>93.602000000000004</v>
      </c>
      <c r="I193" s="187"/>
      <c r="L193" s="183"/>
      <c r="M193" s="188"/>
      <c r="N193" s="189"/>
      <c r="O193" s="189"/>
      <c r="P193" s="189"/>
      <c r="Q193" s="189"/>
      <c r="R193" s="189"/>
      <c r="S193" s="189"/>
      <c r="T193" s="190"/>
      <c r="AT193" s="184" t="s">
        <v>176</v>
      </c>
      <c r="AU193" s="184" t="s">
        <v>85</v>
      </c>
      <c r="AV193" s="13" t="s">
        <v>85</v>
      </c>
      <c r="AW193" s="13" t="s">
        <v>32</v>
      </c>
      <c r="AX193" s="13" t="s">
        <v>76</v>
      </c>
      <c r="AY193" s="184" t="s">
        <v>120</v>
      </c>
    </row>
    <row r="194" spans="1:65" s="13" customFormat="1" ht="11.25">
      <c r="B194" s="183"/>
      <c r="D194" s="175" t="s">
        <v>176</v>
      </c>
      <c r="E194" s="184" t="s">
        <v>1</v>
      </c>
      <c r="F194" s="185" t="s">
        <v>294</v>
      </c>
      <c r="H194" s="186">
        <v>21.6</v>
      </c>
      <c r="I194" s="187"/>
      <c r="L194" s="183"/>
      <c r="M194" s="188"/>
      <c r="N194" s="189"/>
      <c r="O194" s="189"/>
      <c r="P194" s="189"/>
      <c r="Q194" s="189"/>
      <c r="R194" s="189"/>
      <c r="S194" s="189"/>
      <c r="T194" s="190"/>
      <c r="AT194" s="184" t="s">
        <v>176</v>
      </c>
      <c r="AU194" s="184" t="s">
        <v>85</v>
      </c>
      <c r="AV194" s="13" t="s">
        <v>85</v>
      </c>
      <c r="AW194" s="13" t="s">
        <v>32</v>
      </c>
      <c r="AX194" s="13" t="s">
        <v>76</v>
      </c>
      <c r="AY194" s="184" t="s">
        <v>120</v>
      </c>
    </row>
    <row r="195" spans="1:65" s="13" customFormat="1" ht="11.25">
      <c r="B195" s="183"/>
      <c r="D195" s="175" t="s">
        <v>176</v>
      </c>
      <c r="E195" s="184" t="s">
        <v>1</v>
      </c>
      <c r="F195" s="185" t="s">
        <v>295</v>
      </c>
      <c r="H195" s="186">
        <v>3</v>
      </c>
      <c r="I195" s="187"/>
      <c r="L195" s="183"/>
      <c r="M195" s="188"/>
      <c r="N195" s="189"/>
      <c r="O195" s="189"/>
      <c r="P195" s="189"/>
      <c r="Q195" s="189"/>
      <c r="R195" s="189"/>
      <c r="S195" s="189"/>
      <c r="T195" s="190"/>
      <c r="AT195" s="184" t="s">
        <v>176</v>
      </c>
      <c r="AU195" s="184" t="s">
        <v>85</v>
      </c>
      <c r="AV195" s="13" t="s">
        <v>85</v>
      </c>
      <c r="AW195" s="13" t="s">
        <v>32</v>
      </c>
      <c r="AX195" s="13" t="s">
        <v>76</v>
      </c>
      <c r="AY195" s="184" t="s">
        <v>120</v>
      </c>
    </row>
    <row r="196" spans="1:65" s="14" customFormat="1" ht="11.25">
      <c r="B196" s="191"/>
      <c r="D196" s="175" t="s">
        <v>176</v>
      </c>
      <c r="E196" s="192" t="s">
        <v>1</v>
      </c>
      <c r="F196" s="193" t="s">
        <v>181</v>
      </c>
      <c r="H196" s="194">
        <v>118.202</v>
      </c>
      <c r="I196" s="195"/>
      <c r="L196" s="191"/>
      <c r="M196" s="196"/>
      <c r="N196" s="197"/>
      <c r="O196" s="197"/>
      <c r="P196" s="197"/>
      <c r="Q196" s="197"/>
      <c r="R196" s="197"/>
      <c r="S196" s="197"/>
      <c r="T196" s="198"/>
      <c r="AT196" s="192" t="s">
        <v>176</v>
      </c>
      <c r="AU196" s="192" t="s">
        <v>85</v>
      </c>
      <c r="AV196" s="14" t="s">
        <v>138</v>
      </c>
      <c r="AW196" s="14" t="s">
        <v>32</v>
      </c>
      <c r="AX196" s="14" t="s">
        <v>83</v>
      </c>
      <c r="AY196" s="192" t="s">
        <v>120</v>
      </c>
    </row>
    <row r="197" spans="1:65" s="2" customFormat="1" ht="24" customHeight="1">
      <c r="A197" s="31"/>
      <c r="B197" s="160"/>
      <c r="C197" s="161" t="s">
        <v>296</v>
      </c>
      <c r="D197" s="161" t="s">
        <v>123</v>
      </c>
      <c r="E197" s="162" t="s">
        <v>297</v>
      </c>
      <c r="F197" s="163" t="s">
        <v>298</v>
      </c>
      <c r="G197" s="164" t="s">
        <v>231</v>
      </c>
      <c r="H197" s="165">
        <v>118.202</v>
      </c>
      <c r="I197" s="166"/>
      <c r="J197" s="167">
        <f>ROUND(I197*H197,2)</f>
        <v>0</v>
      </c>
      <c r="K197" s="168"/>
      <c r="L197" s="32"/>
      <c r="M197" s="169" t="s">
        <v>1</v>
      </c>
      <c r="N197" s="170" t="s">
        <v>41</v>
      </c>
      <c r="O197" s="57"/>
      <c r="P197" s="171">
        <f>O197*H197</f>
        <v>0</v>
      </c>
      <c r="Q197" s="171">
        <v>0.1837</v>
      </c>
      <c r="R197" s="171">
        <f>Q197*H197</f>
        <v>21.713707400000001</v>
      </c>
      <c r="S197" s="171">
        <v>0</v>
      </c>
      <c r="T197" s="172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73" t="s">
        <v>138</v>
      </c>
      <c r="AT197" s="173" t="s">
        <v>123</v>
      </c>
      <c r="AU197" s="173" t="s">
        <v>85</v>
      </c>
      <c r="AY197" s="16" t="s">
        <v>120</v>
      </c>
      <c r="BE197" s="174">
        <f>IF(N197="základní",J197,0)</f>
        <v>0</v>
      </c>
      <c r="BF197" s="174">
        <f>IF(N197="snížená",J197,0)</f>
        <v>0</v>
      </c>
      <c r="BG197" s="174">
        <f>IF(N197="zákl. přenesená",J197,0)</f>
        <v>0</v>
      </c>
      <c r="BH197" s="174">
        <f>IF(N197="sníž. přenesená",J197,0)</f>
        <v>0</v>
      </c>
      <c r="BI197" s="174">
        <f>IF(N197="nulová",J197,0)</f>
        <v>0</v>
      </c>
      <c r="BJ197" s="16" t="s">
        <v>83</v>
      </c>
      <c r="BK197" s="174">
        <f>ROUND(I197*H197,2)</f>
        <v>0</v>
      </c>
      <c r="BL197" s="16" t="s">
        <v>138</v>
      </c>
      <c r="BM197" s="173" t="s">
        <v>299</v>
      </c>
    </row>
    <row r="198" spans="1:65" s="2" customFormat="1" ht="39">
      <c r="A198" s="31"/>
      <c r="B198" s="32"/>
      <c r="C198" s="31"/>
      <c r="D198" s="175" t="s">
        <v>129</v>
      </c>
      <c r="E198" s="31"/>
      <c r="F198" s="176" t="s">
        <v>300</v>
      </c>
      <c r="G198" s="31"/>
      <c r="H198" s="31"/>
      <c r="I198" s="95"/>
      <c r="J198" s="31"/>
      <c r="K198" s="31"/>
      <c r="L198" s="32"/>
      <c r="M198" s="177"/>
      <c r="N198" s="178"/>
      <c r="O198" s="57"/>
      <c r="P198" s="57"/>
      <c r="Q198" s="57"/>
      <c r="R198" s="57"/>
      <c r="S198" s="57"/>
      <c r="T198" s="58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T198" s="16" t="s">
        <v>129</v>
      </c>
      <c r="AU198" s="16" t="s">
        <v>85</v>
      </c>
    </row>
    <row r="199" spans="1:65" s="2" customFormat="1" ht="16.5" customHeight="1">
      <c r="A199" s="31"/>
      <c r="B199" s="160"/>
      <c r="C199" s="199" t="s">
        <v>301</v>
      </c>
      <c r="D199" s="199" t="s">
        <v>241</v>
      </c>
      <c r="E199" s="200" t="s">
        <v>302</v>
      </c>
      <c r="F199" s="201" t="s">
        <v>303</v>
      </c>
      <c r="G199" s="202" t="s">
        <v>231</v>
      </c>
      <c r="H199" s="203">
        <v>91.006</v>
      </c>
      <c r="I199" s="204"/>
      <c r="J199" s="205">
        <f>ROUND(I199*H199,2)</f>
        <v>0</v>
      </c>
      <c r="K199" s="206"/>
      <c r="L199" s="207"/>
      <c r="M199" s="208" t="s">
        <v>1</v>
      </c>
      <c r="N199" s="209" t="s">
        <v>41</v>
      </c>
      <c r="O199" s="57"/>
      <c r="P199" s="171">
        <f>O199*H199</f>
        <v>0</v>
      </c>
      <c r="Q199" s="171">
        <v>0.222</v>
      </c>
      <c r="R199" s="171">
        <f>Q199*H199</f>
        <v>20.203332</v>
      </c>
      <c r="S199" s="171">
        <v>0</v>
      </c>
      <c r="T199" s="172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73" t="s">
        <v>211</v>
      </c>
      <c r="AT199" s="173" t="s">
        <v>241</v>
      </c>
      <c r="AU199" s="173" t="s">
        <v>85</v>
      </c>
      <c r="AY199" s="16" t="s">
        <v>120</v>
      </c>
      <c r="BE199" s="174">
        <f>IF(N199="základní",J199,0)</f>
        <v>0</v>
      </c>
      <c r="BF199" s="174">
        <f>IF(N199="snížená",J199,0)</f>
        <v>0</v>
      </c>
      <c r="BG199" s="174">
        <f>IF(N199="zákl. přenesená",J199,0)</f>
        <v>0</v>
      </c>
      <c r="BH199" s="174">
        <f>IF(N199="sníž. přenesená",J199,0)</f>
        <v>0</v>
      </c>
      <c r="BI199" s="174">
        <f>IF(N199="nulová",J199,0)</f>
        <v>0</v>
      </c>
      <c r="BJ199" s="16" t="s">
        <v>83</v>
      </c>
      <c r="BK199" s="174">
        <f>ROUND(I199*H199,2)</f>
        <v>0</v>
      </c>
      <c r="BL199" s="16" t="s">
        <v>138</v>
      </c>
      <c r="BM199" s="173" t="s">
        <v>304</v>
      </c>
    </row>
    <row r="200" spans="1:65" s="2" customFormat="1" ht="11.25">
      <c r="A200" s="31"/>
      <c r="B200" s="32"/>
      <c r="C200" s="31"/>
      <c r="D200" s="175" t="s">
        <v>129</v>
      </c>
      <c r="E200" s="31"/>
      <c r="F200" s="176" t="s">
        <v>303</v>
      </c>
      <c r="G200" s="31"/>
      <c r="H200" s="31"/>
      <c r="I200" s="95"/>
      <c r="J200" s="31"/>
      <c r="K200" s="31"/>
      <c r="L200" s="32"/>
      <c r="M200" s="177"/>
      <c r="N200" s="178"/>
      <c r="O200" s="57"/>
      <c r="P200" s="57"/>
      <c r="Q200" s="57"/>
      <c r="R200" s="57"/>
      <c r="S200" s="57"/>
      <c r="T200" s="58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T200" s="16" t="s">
        <v>129</v>
      </c>
      <c r="AU200" s="16" t="s">
        <v>85</v>
      </c>
    </row>
    <row r="201" spans="1:65" s="13" customFormat="1" ht="11.25">
      <c r="B201" s="183"/>
      <c r="D201" s="175" t="s">
        <v>176</v>
      </c>
      <c r="E201" s="184" t="s">
        <v>1</v>
      </c>
      <c r="F201" s="185" t="s">
        <v>305</v>
      </c>
      <c r="H201" s="186">
        <v>66.072000000000003</v>
      </c>
      <c r="I201" s="187"/>
      <c r="L201" s="183"/>
      <c r="M201" s="188"/>
      <c r="N201" s="189"/>
      <c r="O201" s="189"/>
      <c r="P201" s="189"/>
      <c r="Q201" s="189"/>
      <c r="R201" s="189"/>
      <c r="S201" s="189"/>
      <c r="T201" s="190"/>
      <c r="AT201" s="184" t="s">
        <v>176</v>
      </c>
      <c r="AU201" s="184" t="s">
        <v>85</v>
      </c>
      <c r="AV201" s="13" t="s">
        <v>85</v>
      </c>
      <c r="AW201" s="13" t="s">
        <v>32</v>
      </c>
      <c r="AX201" s="13" t="s">
        <v>76</v>
      </c>
      <c r="AY201" s="184" t="s">
        <v>120</v>
      </c>
    </row>
    <row r="202" spans="1:65" s="13" customFormat="1" ht="11.25">
      <c r="B202" s="183"/>
      <c r="D202" s="175" t="s">
        <v>176</v>
      </c>
      <c r="E202" s="184" t="s">
        <v>1</v>
      </c>
      <c r="F202" s="185" t="s">
        <v>306</v>
      </c>
      <c r="H202" s="186">
        <v>17.600000000000001</v>
      </c>
      <c r="I202" s="187"/>
      <c r="L202" s="183"/>
      <c r="M202" s="188"/>
      <c r="N202" s="189"/>
      <c r="O202" s="189"/>
      <c r="P202" s="189"/>
      <c r="Q202" s="189"/>
      <c r="R202" s="189"/>
      <c r="S202" s="189"/>
      <c r="T202" s="190"/>
      <c r="AT202" s="184" t="s">
        <v>176</v>
      </c>
      <c r="AU202" s="184" t="s">
        <v>85</v>
      </c>
      <c r="AV202" s="13" t="s">
        <v>85</v>
      </c>
      <c r="AW202" s="13" t="s">
        <v>32</v>
      </c>
      <c r="AX202" s="13" t="s">
        <v>76</v>
      </c>
      <c r="AY202" s="184" t="s">
        <v>120</v>
      </c>
    </row>
    <row r="203" spans="1:65" s="13" customFormat="1" ht="11.25">
      <c r="B203" s="183"/>
      <c r="D203" s="175" t="s">
        <v>176</v>
      </c>
      <c r="E203" s="184" t="s">
        <v>1</v>
      </c>
      <c r="F203" s="185" t="s">
        <v>295</v>
      </c>
      <c r="H203" s="186">
        <v>3</v>
      </c>
      <c r="I203" s="187"/>
      <c r="L203" s="183"/>
      <c r="M203" s="188"/>
      <c r="N203" s="189"/>
      <c r="O203" s="189"/>
      <c r="P203" s="189"/>
      <c r="Q203" s="189"/>
      <c r="R203" s="189"/>
      <c r="S203" s="189"/>
      <c r="T203" s="190"/>
      <c r="AT203" s="184" t="s">
        <v>176</v>
      </c>
      <c r="AU203" s="184" t="s">
        <v>85</v>
      </c>
      <c r="AV203" s="13" t="s">
        <v>85</v>
      </c>
      <c r="AW203" s="13" t="s">
        <v>32</v>
      </c>
      <c r="AX203" s="13" t="s">
        <v>76</v>
      </c>
      <c r="AY203" s="184" t="s">
        <v>120</v>
      </c>
    </row>
    <row r="204" spans="1:65" s="14" customFormat="1" ht="11.25">
      <c r="B204" s="191"/>
      <c r="D204" s="175" t="s">
        <v>176</v>
      </c>
      <c r="E204" s="192" t="s">
        <v>1</v>
      </c>
      <c r="F204" s="193" t="s">
        <v>181</v>
      </c>
      <c r="H204" s="194">
        <v>86.671999999999997</v>
      </c>
      <c r="I204" s="195"/>
      <c r="L204" s="191"/>
      <c r="M204" s="196"/>
      <c r="N204" s="197"/>
      <c r="O204" s="197"/>
      <c r="P204" s="197"/>
      <c r="Q204" s="197"/>
      <c r="R204" s="197"/>
      <c r="S204" s="197"/>
      <c r="T204" s="198"/>
      <c r="AT204" s="192" t="s">
        <v>176</v>
      </c>
      <c r="AU204" s="192" t="s">
        <v>85</v>
      </c>
      <c r="AV204" s="14" t="s">
        <v>138</v>
      </c>
      <c r="AW204" s="14" t="s">
        <v>32</v>
      </c>
      <c r="AX204" s="14" t="s">
        <v>83</v>
      </c>
      <c r="AY204" s="192" t="s">
        <v>120</v>
      </c>
    </row>
    <row r="205" spans="1:65" s="13" customFormat="1" ht="11.25">
      <c r="B205" s="183"/>
      <c r="D205" s="175" t="s">
        <v>176</v>
      </c>
      <c r="F205" s="185" t="s">
        <v>307</v>
      </c>
      <c r="H205" s="186">
        <v>91.006</v>
      </c>
      <c r="I205" s="187"/>
      <c r="L205" s="183"/>
      <c r="M205" s="188"/>
      <c r="N205" s="189"/>
      <c r="O205" s="189"/>
      <c r="P205" s="189"/>
      <c r="Q205" s="189"/>
      <c r="R205" s="189"/>
      <c r="S205" s="189"/>
      <c r="T205" s="190"/>
      <c r="AT205" s="184" t="s">
        <v>176</v>
      </c>
      <c r="AU205" s="184" t="s">
        <v>85</v>
      </c>
      <c r="AV205" s="13" t="s">
        <v>85</v>
      </c>
      <c r="AW205" s="13" t="s">
        <v>3</v>
      </c>
      <c r="AX205" s="13" t="s">
        <v>83</v>
      </c>
      <c r="AY205" s="184" t="s">
        <v>120</v>
      </c>
    </row>
    <row r="206" spans="1:65" s="2" customFormat="1" ht="16.5" customHeight="1">
      <c r="A206" s="31"/>
      <c r="B206" s="160"/>
      <c r="C206" s="199" t="s">
        <v>308</v>
      </c>
      <c r="D206" s="199" t="s">
        <v>241</v>
      </c>
      <c r="E206" s="200" t="s">
        <v>309</v>
      </c>
      <c r="F206" s="201" t="s">
        <v>310</v>
      </c>
      <c r="G206" s="202" t="s">
        <v>231</v>
      </c>
      <c r="H206" s="203">
        <v>33.106999999999999</v>
      </c>
      <c r="I206" s="204"/>
      <c r="J206" s="205">
        <f>ROUND(I206*H206,2)</f>
        <v>0</v>
      </c>
      <c r="K206" s="206"/>
      <c r="L206" s="207"/>
      <c r="M206" s="208" t="s">
        <v>1</v>
      </c>
      <c r="N206" s="209" t="s">
        <v>41</v>
      </c>
      <c r="O206" s="57"/>
      <c r="P206" s="171">
        <f>O206*H206</f>
        <v>0</v>
      </c>
      <c r="Q206" s="171">
        <v>0.41699999999999998</v>
      </c>
      <c r="R206" s="171">
        <f>Q206*H206</f>
        <v>13.805618999999998</v>
      </c>
      <c r="S206" s="171">
        <v>0</v>
      </c>
      <c r="T206" s="172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73" t="s">
        <v>211</v>
      </c>
      <c r="AT206" s="173" t="s">
        <v>241</v>
      </c>
      <c r="AU206" s="173" t="s">
        <v>85</v>
      </c>
      <c r="AY206" s="16" t="s">
        <v>120</v>
      </c>
      <c r="BE206" s="174">
        <f>IF(N206="základní",J206,0)</f>
        <v>0</v>
      </c>
      <c r="BF206" s="174">
        <f>IF(N206="snížená",J206,0)</f>
        <v>0</v>
      </c>
      <c r="BG206" s="174">
        <f>IF(N206="zákl. přenesená",J206,0)</f>
        <v>0</v>
      </c>
      <c r="BH206" s="174">
        <f>IF(N206="sníž. přenesená",J206,0)</f>
        <v>0</v>
      </c>
      <c r="BI206" s="174">
        <f>IF(N206="nulová",J206,0)</f>
        <v>0</v>
      </c>
      <c r="BJ206" s="16" t="s">
        <v>83</v>
      </c>
      <c r="BK206" s="174">
        <f>ROUND(I206*H206,2)</f>
        <v>0</v>
      </c>
      <c r="BL206" s="16" t="s">
        <v>138</v>
      </c>
      <c r="BM206" s="173" t="s">
        <v>311</v>
      </c>
    </row>
    <row r="207" spans="1:65" s="2" customFormat="1" ht="11.25">
      <c r="A207" s="31"/>
      <c r="B207" s="32"/>
      <c r="C207" s="31"/>
      <c r="D207" s="175" t="s">
        <v>129</v>
      </c>
      <c r="E207" s="31"/>
      <c r="F207" s="176" t="s">
        <v>312</v>
      </c>
      <c r="G207" s="31"/>
      <c r="H207" s="31"/>
      <c r="I207" s="95"/>
      <c r="J207" s="31"/>
      <c r="K207" s="31"/>
      <c r="L207" s="32"/>
      <c r="M207" s="177"/>
      <c r="N207" s="178"/>
      <c r="O207" s="57"/>
      <c r="P207" s="57"/>
      <c r="Q207" s="57"/>
      <c r="R207" s="57"/>
      <c r="S207" s="57"/>
      <c r="T207" s="58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T207" s="16" t="s">
        <v>129</v>
      </c>
      <c r="AU207" s="16" t="s">
        <v>85</v>
      </c>
    </row>
    <row r="208" spans="1:65" s="13" customFormat="1" ht="11.25">
      <c r="B208" s="183"/>
      <c r="D208" s="175" t="s">
        <v>176</v>
      </c>
      <c r="F208" s="185" t="s">
        <v>313</v>
      </c>
      <c r="H208" s="186">
        <v>33.106999999999999</v>
      </c>
      <c r="I208" s="187"/>
      <c r="L208" s="183"/>
      <c r="M208" s="188"/>
      <c r="N208" s="189"/>
      <c r="O208" s="189"/>
      <c r="P208" s="189"/>
      <c r="Q208" s="189"/>
      <c r="R208" s="189"/>
      <c r="S208" s="189"/>
      <c r="T208" s="190"/>
      <c r="AT208" s="184" t="s">
        <v>176</v>
      </c>
      <c r="AU208" s="184" t="s">
        <v>85</v>
      </c>
      <c r="AV208" s="13" t="s">
        <v>85</v>
      </c>
      <c r="AW208" s="13" t="s">
        <v>3</v>
      </c>
      <c r="AX208" s="13" t="s">
        <v>83</v>
      </c>
      <c r="AY208" s="184" t="s">
        <v>120</v>
      </c>
    </row>
    <row r="209" spans="1:65" s="12" customFormat="1" ht="22.9" customHeight="1">
      <c r="B209" s="147"/>
      <c r="D209" s="148" t="s">
        <v>75</v>
      </c>
      <c r="E209" s="158" t="s">
        <v>150</v>
      </c>
      <c r="F209" s="158" t="s">
        <v>314</v>
      </c>
      <c r="I209" s="150"/>
      <c r="J209" s="159">
        <f>BK209</f>
        <v>0</v>
      </c>
      <c r="L209" s="147"/>
      <c r="M209" s="152"/>
      <c r="N209" s="153"/>
      <c r="O209" s="153"/>
      <c r="P209" s="154">
        <f>SUM(P210:P221)</f>
        <v>0</v>
      </c>
      <c r="Q209" s="153"/>
      <c r="R209" s="154">
        <f>SUM(R210:R221)</f>
        <v>2.3998200000000005</v>
      </c>
      <c r="S209" s="153"/>
      <c r="T209" s="155">
        <f>SUM(T210:T221)</f>
        <v>0</v>
      </c>
      <c r="AR209" s="148" t="s">
        <v>83</v>
      </c>
      <c r="AT209" s="156" t="s">
        <v>75</v>
      </c>
      <c r="AU209" s="156" t="s">
        <v>83</v>
      </c>
      <c r="AY209" s="148" t="s">
        <v>120</v>
      </c>
      <c r="BK209" s="157">
        <f>SUM(BK210:BK221)</f>
        <v>0</v>
      </c>
    </row>
    <row r="210" spans="1:65" s="2" customFormat="1" ht="36" customHeight="1">
      <c r="A210" s="31"/>
      <c r="B210" s="160"/>
      <c r="C210" s="161" t="s">
        <v>315</v>
      </c>
      <c r="D210" s="161" t="s">
        <v>123</v>
      </c>
      <c r="E210" s="162" t="s">
        <v>316</v>
      </c>
      <c r="F210" s="163" t="s">
        <v>317</v>
      </c>
      <c r="G210" s="164" t="s">
        <v>126</v>
      </c>
      <c r="H210" s="165">
        <v>1</v>
      </c>
      <c r="I210" s="166"/>
      <c r="J210" s="167">
        <f>ROUND(I210*H210,2)</f>
        <v>0</v>
      </c>
      <c r="K210" s="168"/>
      <c r="L210" s="32"/>
      <c r="M210" s="169" t="s">
        <v>1</v>
      </c>
      <c r="N210" s="170" t="s">
        <v>41</v>
      </c>
      <c r="O210" s="57"/>
      <c r="P210" s="171">
        <f>O210*H210</f>
        <v>0</v>
      </c>
      <c r="Q210" s="171">
        <v>0</v>
      </c>
      <c r="R210" s="171">
        <f>Q210*H210</f>
        <v>0</v>
      </c>
      <c r="S210" s="171">
        <v>0</v>
      </c>
      <c r="T210" s="172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73" t="s">
        <v>138</v>
      </c>
      <c r="AT210" s="173" t="s">
        <v>123</v>
      </c>
      <c r="AU210" s="173" t="s">
        <v>85</v>
      </c>
      <c r="AY210" s="16" t="s">
        <v>120</v>
      </c>
      <c r="BE210" s="174">
        <f>IF(N210="základní",J210,0)</f>
        <v>0</v>
      </c>
      <c r="BF210" s="174">
        <f>IF(N210="snížená",J210,0)</f>
        <v>0</v>
      </c>
      <c r="BG210" s="174">
        <f>IF(N210="zákl. přenesená",J210,0)</f>
        <v>0</v>
      </c>
      <c r="BH210" s="174">
        <f>IF(N210="sníž. přenesená",J210,0)</f>
        <v>0</v>
      </c>
      <c r="BI210" s="174">
        <f>IF(N210="nulová",J210,0)</f>
        <v>0</v>
      </c>
      <c r="BJ210" s="16" t="s">
        <v>83</v>
      </c>
      <c r="BK210" s="174">
        <f>ROUND(I210*H210,2)</f>
        <v>0</v>
      </c>
      <c r="BL210" s="16" t="s">
        <v>138</v>
      </c>
      <c r="BM210" s="173" t="s">
        <v>318</v>
      </c>
    </row>
    <row r="211" spans="1:65" s="2" customFormat="1" ht="11.25">
      <c r="A211" s="31"/>
      <c r="B211" s="32"/>
      <c r="C211" s="31"/>
      <c r="D211" s="175" t="s">
        <v>129</v>
      </c>
      <c r="E211" s="31"/>
      <c r="F211" s="176" t="s">
        <v>319</v>
      </c>
      <c r="G211" s="31"/>
      <c r="H211" s="31"/>
      <c r="I211" s="95"/>
      <c r="J211" s="31"/>
      <c r="K211" s="31"/>
      <c r="L211" s="32"/>
      <c r="M211" s="177"/>
      <c r="N211" s="178"/>
      <c r="O211" s="57"/>
      <c r="P211" s="57"/>
      <c r="Q211" s="57"/>
      <c r="R211" s="57"/>
      <c r="S211" s="57"/>
      <c r="T211" s="58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T211" s="16" t="s">
        <v>129</v>
      </c>
      <c r="AU211" s="16" t="s">
        <v>85</v>
      </c>
    </row>
    <row r="212" spans="1:65" s="2" customFormat="1" ht="36" customHeight="1">
      <c r="A212" s="31"/>
      <c r="B212" s="160"/>
      <c r="C212" s="161" t="s">
        <v>320</v>
      </c>
      <c r="D212" s="161" t="s">
        <v>123</v>
      </c>
      <c r="E212" s="162" t="s">
        <v>321</v>
      </c>
      <c r="F212" s="163" t="s">
        <v>322</v>
      </c>
      <c r="G212" s="164" t="s">
        <v>126</v>
      </c>
      <c r="H212" s="165">
        <v>1</v>
      </c>
      <c r="I212" s="166"/>
      <c r="J212" s="167">
        <f>ROUND(I212*H212,2)</f>
        <v>0</v>
      </c>
      <c r="K212" s="168"/>
      <c r="L212" s="32"/>
      <c r="M212" s="169" t="s">
        <v>1</v>
      </c>
      <c r="N212" s="170" t="s">
        <v>41</v>
      </c>
      <c r="O212" s="57"/>
      <c r="P212" s="171">
        <f>O212*H212</f>
        <v>0</v>
      </c>
      <c r="Q212" s="171">
        <v>0</v>
      </c>
      <c r="R212" s="171">
        <f>Q212*H212</f>
        <v>0</v>
      </c>
      <c r="S212" s="171">
        <v>0</v>
      </c>
      <c r="T212" s="172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73" t="s">
        <v>138</v>
      </c>
      <c r="AT212" s="173" t="s">
        <v>123</v>
      </c>
      <c r="AU212" s="173" t="s">
        <v>85</v>
      </c>
      <c r="AY212" s="16" t="s">
        <v>120</v>
      </c>
      <c r="BE212" s="174">
        <f>IF(N212="základní",J212,0)</f>
        <v>0</v>
      </c>
      <c r="BF212" s="174">
        <f>IF(N212="snížená",J212,0)</f>
        <v>0</v>
      </c>
      <c r="BG212" s="174">
        <f>IF(N212="zákl. přenesená",J212,0)</f>
        <v>0</v>
      </c>
      <c r="BH212" s="174">
        <f>IF(N212="sníž. přenesená",J212,0)</f>
        <v>0</v>
      </c>
      <c r="BI212" s="174">
        <f>IF(N212="nulová",J212,0)</f>
        <v>0</v>
      </c>
      <c r="BJ212" s="16" t="s">
        <v>83</v>
      </c>
      <c r="BK212" s="174">
        <f>ROUND(I212*H212,2)</f>
        <v>0</v>
      </c>
      <c r="BL212" s="16" t="s">
        <v>138</v>
      </c>
      <c r="BM212" s="173" t="s">
        <v>323</v>
      </c>
    </row>
    <row r="213" spans="1:65" s="2" customFormat="1" ht="19.5">
      <c r="A213" s="31"/>
      <c r="B213" s="32"/>
      <c r="C213" s="31"/>
      <c r="D213" s="175" t="s">
        <v>129</v>
      </c>
      <c r="E213" s="31"/>
      <c r="F213" s="176" t="s">
        <v>322</v>
      </c>
      <c r="G213" s="31"/>
      <c r="H213" s="31"/>
      <c r="I213" s="95"/>
      <c r="J213" s="31"/>
      <c r="K213" s="31"/>
      <c r="L213" s="32"/>
      <c r="M213" s="177"/>
      <c r="N213" s="178"/>
      <c r="O213" s="57"/>
      <c r="P213" s="57"/>
      <c r="Q213" s="57"/>
      <c r="R213" s="57"/>
      <c r="S213" s="57"/>
      <c r="T213" s="58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T213" s="16" t="s">
        <v>129</v>
      </c>
      <c r="AU213" s="16" t="s">
        <v>85</v>
      </c>
    </row>
    <row r="214" spans="1:65" s="2" customFormat="1" ht="36" customHeight="1">
      <c r="A214" s="31"/>
      <c r="B214" s="160"/>
      <c r="C214" s="161" t="s">
        <v>324</v>
      </c>
      <c r="D214" s="161" t="s">
        <v>123</v>
      </c>
      <c r="E214" s="162" t="s">
        <v>325</v>
      </c>
      <c r="F214" s="163" t="s">
        <v>326</v>
      </c>
      <c r="G214" s="164" t="s">
        <v>327</v>
      </c>
      <c r="H214" s="165">
        <v>21</v>
      </c>
      <c r="I214" s="166"/>
      <c r="J214" s="167">
        <f>ROUND(I214*H214,2)</f>
        <v>0</v>
      </c>
      <c r="K214" s="168"/>
      <c r="L214" s="32"/>
      <c r="M214" s="169" t="s">
        <v>1</v>
      </c>
      <c r="N214" s="170" t="s">
        <v>41</v>
      </c>
      <c r="O214" s="57"/>
      <c r="P214" s="171">
        <f>O214*H214</f>
        <v>0</v>
      </c>
      <c r="Q214" s="171">
        <v>2.0000000000000002E-5</v>
      </c>
      <c r="R214" s="171">
        <f>Q214*H214</f>
        <v>4.2000000000000002E-4</v>
      </c>
      <c r="S214" s="171">
        <v>0</v>
      </c>
      <c r="T214" s="172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73" t="s">
        <v>138</v>
      </c>
      <c r="AT214" s="173" t="s">
        <v>123</v>
      </c>
      <c r="AU214" s="173" t="s">
        <v>85</v>
      </c>
      <c r="AY214" s="16" t="s">
        <v>120</v>
      </c>
      <c r="BE214" s="174">
        <f>IF(N214="základní",J214,0)</f>
        <v>0</v>
      </c>
      <c r="BF214" s="174">
        <f>IF(N214="snížená",J214,0)</f>
        <v>0</v>
      </c>
      <c r="BG214" s="174">
        <f>IF(N214="zákl. přenesená",J214,0)</f>
        <v>0</v>
      </c>
      <c r="BH214" s="174">
        <f>IF(N214="sníž. přenesená",J214,0)</f>
        <v>0</v>
      </c>
      <c r="BI214" s="174">
        <f>IF(N214="nulová",J214,0)</f>
        <v>0</v>
      </c>
      <c r="BJ214" s="16" t="s">
        <v>83</v>
      </c>
      <c r="BK214" s="174">
        <f>ROUND(I214*H214,2)</f>
        <v>0</v>
      </c>
      <c r="BL214" s="16" t="s">
        <v>138</v>
      </c>
      <c r="BM214" s="173" t="s">
        <v>328</v>
      </c>
    </row>
    <row r="215" spans="1:65" s="2" customFormat="1" ht="29.25">
      <c r="A215" s="31"/>
      <c r="B215" s="32"/>
      <c r="C215" s="31"/>
      <c r="D215" s="175" t="s">
        <v>129</v>
      </c>
      <c r="E215" s="31"/>
      <c r="F215" s="176" t="s">
        <v>329</v>
      </c>
      <c r="G215" s="31"/>
      <c r="H215" s="31"/>
      <c r="I215" s="95"/>
      <c r="J215" s="31"/>
      <c r="K215" s="31"/>
      <c r="L215" s="32"/>
      <c r="M215" s="177"/>
      <c r="N215" s="178"/>
      <c r="O215" s="57"/>
      <c r="P215" s="57"/>
      <c r="Q215" s="57"/>
      <c r="R215" s="57"/>
      <c r="S215" s="57"/>
      <c r="T215" s="58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T215" s="16" t="s">
        <v>129</v>
      </c>
      <c r="AU215" s="16" t="s">
        <v>85</v>
      </c>
    </row>
    <row r="216" spans="1:65" s="13" customFormat="1" ht="11.25">
      <c r="B216" s="183"/>
      <c r="D216" s="175" t="s">
        <v>176</v>
      </c>
      <c r="E216" s="184" t="s">
        <v>1</v>
      </c>
      <c r="F216" s="185" t="s">
        <v>330</v>
      </c>
      <c r="H216" s="186">
        <v>21</v>
      </c>
      <c r="I216" s="187"/>
      <c r="L216" s="183"/>
      <c r="M216" s="188"/>
      <c r="N216" s="189"/>
      <c r="O216" s="189"/>
      <c r="P216" s="189"/>
      <c r="Q216" s="189"/>
      <c r="R216" s="189"/>
      <c r="S216" s="189"/>
      <c r="T216" s="190"/>
      <c r="AT216" s="184" t="s">
        <v>176</v>
      </c>
      <c r="AU216" s="184" t="s">
        <v>85</v>
      </c>
      <c r="AV216" s="13" t="s">
        <v>85</v>
      </c>
      <c r="AW216" s="13" t="s">
        <v>32</v>
      </c>
      <c r="AX216" s="13" t="s">
        <v>83</v>
      </c>
      <c r="AY216" s="184" t="s">
        <v>120</v>
      </c>
    </row>
    <row r="217" spans="1:65" s="2" customFormat="1" ht="24" customHeight="1">
      <c r="A217" s="31"/>
      <c r="B217" s="160"/>
      <c r="C217" s="161" t="s">
        <v>331</v>
      </c>
      <c r="D217" s="161" t="s">
        <v>123</v>
      </c>
      <c r="E217" s="162" t="s">
        <v>332</v>
      </c>
      <c r="F217" s="163" t="s">
        <v>333</v>
      </c>
      <c r="G217" s="164" t="s">
        <v>231</v>
      </c>
      <c r="H217" s="165">
        <v>18</v>
      </c>
      <c r="I217" s="166"/>
      <c r="J217" s="167">
        <f>ROUND(I217*H217,2)</f>
        <v>0</v>
      </c>
      <c r="K217" s="168"/>
      <c r="L217" s="32"/>
      <c r="M217" s="169" t="s">
        <v>1</v>
      </c>
      <c r="N217" s="170" t="s">
        <v>41</v>
      </c>
      <c r="O217" s="57"/>
      <c r="P217" s="171">
        <f>O217*H217</f>
        <v>0</v>
      </c>
      <c r="Q217" s="171">
        <v>0.1231</v>
      </c>
      <c r="R217" s="171">
        <f>Q217*H217</f>
        <v>2.2158000000000002</v>
      </c>
      <c r="S217" s="171">
        <v>0</v>
      </c>
      <c r="T217" s="172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73" t="s">
        <v>138</v>
      </c>
      <c r="AT217" s="173" t="s">
        <v>123</v>
      </c>
      <c r="AU217" s="173" t="s">
        <v>85</v>
      </c>
      <c r="AY217" s="16" t="s">
        <v>120</v>
      </c>
      <c r="BE217" s="174">
        <f>IF(N217="základní",J217,0)</f>
        <v>0</v>
      </c>
      <c r="BF217" s="174">
        <f>IF(N217="snížená",J217,0)</f>
        <v>0</v>
      </c>
      <c r="BG217" s="174">
        <f>IF(N217="zákl. přenesená",J217,0)</f>
        <v>0</v>
      </c>
      <c r="BH217" s="174">
        <f>IF(N217="sníž. přenesená",J217,0)</f>
        <v>0</v>
      </c>
      <c r="BI217" s="174">
        <f>IF(N217="nulová",J217,0)</f>
        <v>0</v>
      </c>
      <c r="BJ217" s="16" t="s">
        <v>83</v>
      </c>
      <c r="BK217" s="174">
        <f>ROUND(I217*H217,2)</f>
        <v>0</v>
      </c>
      <c r="BL217" s="16" t="s">
        <v>138</v>
      </c>
      <c r="BM217" s="173" t="s">
        <v>334</v>
      </c>
    </row>
    <row r="218" spans="1:65" s="2" customFormat="1" ht="19.5">
      <c r="A218" s="31"/>
      <c r="B218" s="32"/>
      <c r="C218" s="31"/>
      <c r="D218" s="175" t="s">
        <v>129</v>
      </c>
      <c r="E218" s="31"/>
      <c r="F218" s="176" t="s">
        <v>335</v>
      </c>
      <c r="G218" s="31"/>
      <c r="H218" s="31"/>
      <c r="I218" s="95"/>
      <c r="J218" s="31"/>
      <c r="K218" s="31"/>
      <c r="L218" s="32"/>
      <c r="M218" s="177"/>
      <c r="N218" s="178"/>
      <c r="O218" s="57"/>
      <c r="P218" s="57"/>
      <c r="Q218" s="57"/>
      <c r="R218" s="57"/>
      <c r="S218" s="57"/>
      <c r="T218" s="58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T218" s="16" t="s">
        <v>129</v>
      </c>
      <c r="AU218" s="16" t="s">
        <v>85</v>
      </c>
    </row>
    <row r="219" spans="1:65" s="13" customFormat="1" ht="11.25">
      <c r="B219" s="183"/>
      <c r="D219" s="175" t="s">
        <v>176</v>
      </c>
      <c r="E219" s="184" t="s">
        <v>1</v>
      </c>
      <c r="F219" s="185" t="s">
        <v>336</v>
      </c>
      <c r="H219" s="186">
        <v>18</v>
      </c>
      <c r="I219" s="187"/>
      <c r="L219" s="183"/>
      <c r="M219" s="188"/>
      <c r="N219" s="189"/>
      <c r="O219" s="189"/>
      <c r="P219" s="189"/>
      <c r="Q219" s="189"/>
      <c r="R219" s="189"/>
      <c r="S219" s="189"/>
      <c r="T219" s="190"/>
      <c r="AT219" s="184" t="s">
        <v>176</v>
      </c>
      <c r="AU219" s="184" t="s">
        <v>85</v>
      </c>
      <c r="AV219" s="13" t="s">
        <v>85</v>
      </c>
      <c r="AW219" s="13" t="s">
        <v>32</v>
      </c>
      <c r="AX219" s="13" t="s">
        <v>83</v>
      </c>
      <c r="AY219" s="184" t="s">
        <v>120</v>
      </c>
    </row>
    <row r="220" spans="1:65" s="2" customFormat="1" ht="24" customHeight="1">
      <c r="A220" s="31"/>
      <c r="B220" s="160"/>
      <c r="C220" s="161" t="s">
        <v>337</v>
      </c>
      <c r="D220" s="161" t="s">
        <v>123</v>
      </c>
      <c r="E220" s="162" t="s">
        <v>338</v>
      </c>
      <c r="F220" s="163" t="s">
        <v>339</v>
      </c>
      <c r="G220" s="164" t="s">
        <v>231</v>
      </c>
      <c r="H220" s="165">
        <v>18</v>
      </c>
      <c r="I220" s="166"/>
      <c r="J220" s="167">
        <f>ROUND(I220*H220,2)</f>
        <v>0</v>
      </c>
      <c r="K220" s="168"/>
      <c r="L220" s="32"/>
      <c r="M220" s="169" t="s">
        <v>1</v>
      </c>
      <c r="N220" s="170" t="s">
        <v>41</v>
      </c>
      <c r="O220" s="57"/>
      <c r="P220" s="171">
        <f>O220*H220</f>
        <v>0</v>
      </c>
      <c r="Q220" s="171">
        <v>1.0200000000000001E-2</v>
      </c>
      <c r="R220" s="171">
        <f>Q220*H220</f>
        <v>0.18360000000000001</v>
      </c>
      <c r="S220" s="171">
        <v>0</v>
      </c>
      <c r="T220" s="172">
        <f>S220*H220</f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73" t="s">
        <v>138</v>
      </c>
      <c r="AT220" s="173" t="s">
        <v>123</v>
      </c>
      <c r="AU220" s="173" t="s">
        <v>85</v>
      </c>
      <c r="AY220" s="16" t="s">
        <v>120</v>
      </c>
      <c r="BE220" s="174">
        <f>IF(N220="základní",J220,0)</f>
        <v>0</v>
      </c>
      <c r="BF220" s="174">
        <f>IF(N220="snížená",J220,0)</f>
        <v>0</v>
      </c>
      <c r="BG220" s="174">
        <f>IF(N220="zákl. přenesená",J220,0)</f>
        <v>0</v>
      </c>
      <c r="BH220" s="174">
        <f>IF(N220="sníž. přenesená",J220,0)</f>
        <v>0</v>
      </c>
      <c r="BI220" s="174">
        <f>IF(N220="nulová",J220,0)</f>
        <v>0</v>
      </c>
      <c r="BJ220" s="16" t="s">
        <v>83</v>
      </c>
      <c r="BK220" s="174">
        <f>ROUND(I220*H220,2)</f>
        <v>0</v>
      </c>
      <c r="BL220" s="16" t="s">
        <v>138</v>
      </c>
      <c r="BM220" s="173" t="s">
        <v>340</v>
      </c>
    </row>
    <row r="221" spans="1:65" s="2" customFormat="1" ht="19.5">
      <c r="A221" s="31"/>
      <c r="B221" s="32"/>
      <c r="C221" s="31"/>
      <c r="D221" s="175" t="s">
        <v>129</v>
      </c>
      <c r="E221" s="31"/>
      <c r="F221" s="176" t="s">
        <v>341</v>
      </c>
      <c r="G221" s="31"/>
      <c r="H221" s="31"/>
      <c r="I221" s="95"/>
      <c r="J221" s="31"/>
      <c r="K221" s="31"/>
      <c r="L221" s="32"/>
      <c r="M221" s="177"/>
      <c r="N221" s="178"/>
      <c r="O221" s="57"/>
      <c r="P221" s="57"/>
      <c r="Q221" s="57"/>
      <c r="R221" s="57"/>
      <c r="S221" s="57"/>
      <c r="T221" s="58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T221" s="16" t="s">
        <v>129</v>
      </c>
      <c r="AU221" s="16" t="s">
        <v>85</v>
      </c>
    </row>
    <row r="222" spans="1:65" s="12" customFormat="1" ht="22.9" customHeight="1">
      <c r="B222" s="147"/>
      <c r="D222" s="148" t="s">
        <v>75</v>
      </c>
      <c r="E222" s="158" t="s">
        <v>216</v>
      </c>
      <c r="F222" s="158" t="s">
        <v>342</v>
      </c>
      <c r="I222" s="150"/>
      <c r="J222" s="159">
        <f>BK222</f>
        <v>0</v>
      </c>
      <c r="L222" s="147"/>
      <c r="M222" s="152"/>
      <c r="N222" s="153"/>
      <c r="O222" s="153"/>
      <c r="P222" s="154">
        <f>SUM(P223:P248)</f>
        <v>0</v>
      </c>
      <c r="Q222" s="153"/>
      <c r="R222" s="154">
        <f>SUM(R223:R248)</f>
        <v>9.7038735000000003</v>
      </c>
      <c r="S222" s="153"/>
      <c r="T222" s="155">
        <f>SUM(T223:T248)</f>
        <v>0</v>
      </c>
      <c r="AR222" s="148" t="s">
        <v>83</v>
      </c>
      <c r="AT222" s="156" t="s">
        <v>75</v>
      </c>
      <c r="AU222" s="156" t="s">
        <v>83</v>
      </c>
      <c r="AY222" s="148" t="s">
        <v>120</v>
      </c>
      <c r="BK222" s="157">
        <f>SUM(BK223:BK248)</f>
        <v>0</v>
      </c>
    </row>
    <row r="223" spans="1:65" s="2" customFormat="1" ht="24" customHeight="1">
      <c r="A223" s="31"/>
      <c r="B223" s="160"/>
      <c r="C223" s="161" t="s">
        <v>343</v>
      </c>
      <c r="D223" s="161" t="s">
        <v>123</v>
      </c>
      <c r="E223" s="162" t="s">
        <v>344</v>
      </c>
      <c r="F223" s="163" t="s">
        <v>345</v>
      </c>
      <c r="G223" s="164" t="s">
        <v>231</v>
      </c>
      <c r="H223" s="165">
        <v>126.366</v>
      </c>
      <c r="I223" s="166"/>
      <c r="J223" s="167">
        <f>ROUND(I223*H223,2)</f>
        <v>0</v>
      </c>
      <c r="K223" s="168"/>
      <c r="L223" s="32"/>
      <c r="M223" s="169" t="s">
        <v>1</v>
      </c>
      <c r="N223" s="170" t="s">
        <v>41</v>
      </c>
      <c r="O223" s="57"/>
      <c r="P223" s="171">
        <f>O223*H223</f>
        <v>0</v>
      </c>
      <c r="Q223" s="171">
        <v>5.0000000000000001E-4</v>
      </c>
      <c r="R223" s="171">
        <f>Q223*H223</f>
        <v>6.3183000000000003E-2</v>
      </c>
      <c r="S223" s="171">
        <v>0</v>
      </c>
      <c r="T223" s="172">
        <f>S223*H223</f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73" t="s">
        <v>138</v>
      </c>
      <c r="AT223" s="173" t="s">
        <v>123</v>
      </c>
      <c r="AU223" s="173" t="s">
        <v>85</v>
      </c>
      <c r="AY223" s="16" t="s">
        <v>120</v>
      </c>
      <c r="BE223" s="174">
        <f>IF(N223="základní",J223,0)</f>
        <v>0</v>
      </c>
      <c r="BF223" s="174">
        <f>IF(N223="snížená",J223,0)</f>
        <v>0</v>
      </c>
      <c r="BG223" s="174">
        <f>IF(N223="zákl. přenesená",J223,0)</f>
        <v>0</v>
      </c>
      <c r="BH223" s="174">
        <f>IF(N223="sníž. přenesená",J223,0)</f>
        <v>0</v>
      </c>
      <c r="BI223" s="174">
        <f>IF(N223="nulová",J223,0)</f>
        <v>0</v>
      </c>
      <c r="BJ223" s="16" t="s">
        <v>83</v>
      </c>
      <c r="BK223" s="174">
        <f>ROUND(I223*H223,2)</f>
        <v>0</v>
      </c>
      <c r="BL223" s="16" t="s">
        <v>138</v>
      </c>
      <c r="BM223" s="173" t="s">
        <v>346</v>
      </c>
    </row>
    <row r="224" spans="1:65" s="2" customFormat="1" ht="19.5">
      <c r="A224" s="31"/>
      <c r="B224" s="32"/>
      <c r="C224" s="31"/>
      <c r="D224" s="175" t="s">
        <v>129</v>
      </c>
      <c r="E224" s="31"/>
      <c r="F224" s="176" t="s">
        <v>347</v>
      </c>
      <c r="G224" s="31"/>
      <c r="H224" s="31"/>
      <c r="I224" s="95"/>
      <c r="J224" s="31"/>
      <c r="K224" s="31"/>
      <c r="L224" s="32"/>
      <c r="M224" s="177"/>
      <c r="N224" s="178"/>
      <c r="O224" s="57"/>
      <c r="P224" s="57"/>
      <c r="Q224" s="57"/>
      <c r="R224" s="57"/>
      <c r="S224" s="57"/>
      <c r="T224" s="58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T224" s="16" t="s">
        <v>129</v>
      </c>
      <c r="AU224" s="16" t="s">
        <v>85</v>
      </c>
    </row>
    <row r="225" spans="1:65" s="13" customFormat="1" ht="11.25">
      <c r="B225" s="183"/>
      <c r="D225" s="175" t="s">
        <v>176</v>
      </c>
      <c r="E225" s="184" t="s">
        <v>1</v>
      </c>
      <c r="F225" s="185" t="s">
        <v>348</v>
      </c>
      <c r="H225" s="186">
        <v>33.875999999999998</v>
      </c>
      <c r="I225" s="187"/>
      <c r="L225" s="183"/>
      <c r="M225" s="188"/>
      <c r="N225" s="189"/>
      <c r="O225" s="189"/>
      <c r="P225" s="189"/>
      <c r="Q225" s="189"/>
      <c r="R225" s="189"/>
      <c r="S225" s="189"/>
      <c r="T225" s="190"/>
      <c r="AT225" s="184" t="s">
        <v>176</v>
      </c>
      <c r="AU225" s="184" t="s">
        <v>85</v>
      </c>
      <c r="AV225" s="13" t="s">
        <v>85</v>
      </c>
      <c r="AW225" s="13" t="s">
        <v>32</v>
      </c>
      <c r="AX225" s="13" t="s">
        <v>76</v>
      </c>
      <c r="AY225" s="184" t="s">
        <v>120</v>
      </c>
    </row>
    <row r="226" spans="1:65" s="13" customFormat="1" ht="11.25">
      <c r="B226" s="183"/>
      <c r="D226" s="175" t="s">
        <v>176</v>
      </c>
      <c r="E226" s="184" t="s">
        <v>1</v>
      </c>
      <c r="F226" s="185" t="s">
        <v>349</v>
      </c>
      <c r="H226" s="186">
        <v>2.04</v>
      </c>
      <c r="I226" s="187"/>
      <c r="L226" s="183"/>
      <c r="M226" s="188"/>
      <c r="N226" s="189"/>
      <c r="O226" s="189"/>
      <c r="P226" s="189"/>
      <c r="Q226" s="189"/>
      <c r="R226" s="189"/>
      <c r="S226" s="189"/>
      <c r="T226" s="190"/>
      <c r="AT226" s="184" t="s">
        <v>176</v>
      </c>
      <c r="AU226" s="184" t="s">
        <v>85</v>
      </c>
      <c r="AV226" s="13" t="s">
        <v>85</v>
      </c>
      <c r="AW226" s="13" t="s">
        <v>32</v>
      </c>
      <c r="AX226" s="13" t="s">
        <v>76</v>
      </c>
      <c r="AY226" s="184" t="s">
        <v>120</v>
      </c>
    </row>
    <row r="227" spans="1:65" s="13" customFormat="1" ht="11.25">
      <c r="B227" s="183"/>
      <c r="D227" s="175" t="s">
        <v>176</v>
      </c>
      <c r="E227" s="184" t="s">
        <v>1</v>
      </c>
      <c r="F227" s="185" t="s">
        <v>350</v>
      </c>
      <c r="H227" s="186">
        <v>4.1340000000000003</v>
      </c>
      <c r="I227" s="187"/>
      <c r="L227" s="183"/>
      <c r="M227" s="188"/>
      <c r="N227" s="189"/>
      <c r="O227" s="189"/>
      <c r="P227" s="189"/>
      <c r="Q227" s="189"/>
      <c r="R227" s="189"/>
      <c r="S227" s="189"/>
      <c r="T227" s="190"/>
      <c r="AT227" s="184" t="s">
        <v>176</v>
      </c>
      <c r="AU227" s="184" t="s">
        <v>85</v>
      </c>
      <c r="AV227" s="13" t="s">
        <v>85</v>
      </c>
      <c r="AW227" s="13" t="s">
        <v>32</v>
      </c>
      <c r="AX227" s="13" t="s">
        <v>76</v>
      </c>
      <c r="AY227" s="184" t="s">
        <v>120</v>
      </c>
    </row>
    <row r="228" spans="1:65" s="13" customFormat="1" ht="11.25">
      <c r="B228" s="183"/>
      <c r="D228" s="175" t="s">
        <v>176</v>
      </c>
      <c r="E228" s="184" t="s">
        <v>1</v>
      </c>
      <c r="F228" s="185" t="s">
        <v>351</v>
      </c>
      <c r="H228" s="186">
        <v>31.74</v>
      </c>
      <c r="I228" s="187"/>
      <c r="L228" s="183"/>
      <c r="M228" s="188"/>
      <c r="N228" s="189"/>
      <c r="O228" s="189"/>
      <c r="P228" s="189"/>
      <c r="Q228" s="189"/>
      <c r="R228" s="189"/>
      <c r="S228" s="189"/>
      <c r="T228" s="190"/>
      <c r="AT228" s="184" t="s">
        <v>176</v>
      </c>
      <c r="AU228" s="184" t="s">
        <v>85</v>
      </c>
      <c r="AV228" s="13" t="s">
        <v>85</v>
      </c>
      <c r="AW228" s="13" t="s">
        <v>32</v>
      </c>
      <c r="AX228" s="13" t="s">
        <v>76</v>
      </c>
      <c r="AY228" s="184" t="s">
        <v>120</v>
      </c>
    </row>
    <row r="229" spans="1:65" s="13" customFormat="1" ht="11.25">
      <c r="B229" s="183"/>
      <c r="D229" s="175" t="s">
        <v>176</v>
      </c>
      <c r="E229" s="184" t="s">
        <v>1</v>
      </c>
      <c r="F229" s="185" t="s">
        <v>352</v>
      </c>
      <c r="H229" s="186">
        <v>30.78</v>
      </c>
      <c r="I229" s="187"/>
      <c r="L229" s="183"/>
      <c r="M229" s="188"/>
      <c r="N229" s="189"/>
      <c r="O229" s="189"/>
      <c r="P229" s="189"/>
      <c r="Q229" s="189"/>
      <c r="R229" s="189"/>
      <c r="S229" s="189"/>
      <c r="T229" s="190"/>
      <c r="AT229" s="184" t="s">
        <v>176</v>
      </c>
      <c r="AU229" s="184" t="s">
        <v>85</v>
      </c>
      <c r="AV229" s="13" t="s">
        <v>85</v>
      </c>
      <c r="AW229" s="13" t="s">
        <v>32</v>
      </c>
      <c r="AX229" s="13" t="s">
        <v>76</v>
      </c>
      <c r="AY229" s="184" t="s">
        <v>120</v>
      </c>
    </row>
    <row r="230" spans="1:65" s="13" customFormat="1" ht="11.25">
      <c r="B230" s="183"/>
      <c r="D230" s="175" t="s">
        <v>176</v>
      </c>
      <c r="E230" s="184" t="s">
        <v>1</v>
      </c>
      <c r="F230" s="185" t="s">
        <v>353</v>
      </c>
      <c r="H230" s="186">
        <v>23.795999999999999</v>
      </c>
      <c r="I230" s="187"/>
      <c r="L230" s="183"/>
      <c r="M230" s="188"/>
      <c r="N230" s="189"/>
      <c r="O230" s="189"/>
      <c r="P230" s="189"/>
      <c r="Q230" s="189"/>
      <c r="R230" s="189"/>
      <c r="S230" s="189"/>
      <c r="T230" s="190"/>
      <c r="AT230" s="184" t="s">
        <v>176</v>
      </c>
      <c r="AU230" s="184" t="s">
        <v>85</v>
      </c>
      <c r="AV230" s="13" t="s">
        <v>85</v>
      </c>
      <c r="AW230" s="13" t="s">
        <v>32</v>
      </c>
      <c r="AX230" s="13" t="s">
        <v>76</v>
      </c>
      <c r="AY230" s="184" t="s">
        <v>120</v>
      </c>
    </row>
    <row r="231" spans="1:65" s="14" customFormat="1" ht="11.25">
      <c r="B231" s="191"/>
      <c r="D231" s="175" t="s">
        <v>176</v>
      </c>
      <c r="E231" s="192" t="s">
        <v>1</v>
      </c>
      <c r="F231" s="193" t="s">
        <v>181</v>
      </c>
      <c r="H231" s="194">
        <v>126.36599999999999</v>
      </c>
      <c r="I231" s="195"/>
      <c r="L231" s="191"/>
      <c r="M231" s="196"/>
      <c r="N231" s="197"/>
      <c r="O231" s="197"/>
      <c r="P231" s="197"/>
      <c r="Q231" s="197"/>
      <c r="R231" s="197"/>
      <c r="S231" s="197"/>
      <c r="T231" s="198"/>
      <c r="AT231" s="192" t="s">
        <v>176</v>
      </c>
      <c r="AU231" s="192" t="s">
        <v>85</v>
      </c>
      <c r="AV231" s="14" t="s">
        <v>138</v>
      </c>
      <c r="AW231" s="14" t="s">
        <v>32</v>
      </c>
      <c r="AX231" s="14" t="s">
        <v>83</v>
      </c>
      <c r="AY231" s="192" t="s">
        <v>120</v>
      </c>
    </row>
    <row r="232" spans="1:65" s="2" customFormat="1" ht="24" customHeight="1">
      <c r="A232" s="31"/>
      <c r="B232" s="160"/>
      <c r="C232" s="161" t="s">
        <v>354</v>
      </c>
      <c r="D232" s="161" t="s">
        <v>123</v>
      </c>
      <c r="E232" s="162" t="s">
        <v>355</v>
      </c>
      <c r="F232" s="163" t="s">
        <v>356</v>
      </c>
      <c r="G232" s="164" t="s">
        <v>327</v>
      </c>
      <c r="H232" s="165">
        <v>73.11</v>
      </c>
      <c r="I232" s="166"/>
      <c r="J232" s="167">
        <f>ROUND(I232*H232,2)</f>
        <v>0</v>
      </c>
      <c r="K232" s="168"/>
      <c r="L232" s="32"/>
      <c r="M232" s="169" t="s">
        <v>1</v>
      </c>
      <c r="N232" s="170" t="s">
        <v>41</v>
      </c>
      <c r="O232" s="57"/>
      <c r="P232" s="171">
        <f>O232*H232</f>
        <v>0</v>
      </c>
      <c r="Q232" s="171">
        <v>0.10095</v>
      </c>
      <c r="R232" s="171">
        <f>Q232*H232</f>
        <v>7.3804544999999999</v>
      </c>
      <c r="S232" s="171">
        <v>0</v>
      </c>
      <c r="T232" s="172">
        <f>S232*H232</f>
        <v>0</v>
      </c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R232" s="173" t="s">
        <v>138</v>
      </c>
      <c r="AT232" s="173" t="s">
        <v>123</v>
      </c>
      <c r="AU232" s="173" t="s">
        <v>85</v>
      </c>
      <c r="AY232" s="16" t="s">
        <v>120</v>
      </c>
      <c r="BE232" s="174">
        <f>IF(N232="základní",J232,0)</f>
        <v>0</v>
      </c>
      <c r="BF232" s="174">
        <f>IF(N232="snížená",J232,0)</f>
        <v>0</v>
      </c>
      <c r="BG232" s="174">
        <f>IF(N232="zákl. přenesená",J232,0)</f>
        <v>0</v>
      </c>
      <c r="BH232" s="174">
        <f>IF(N232="sníž. přenesená",J232,0)</f>
        <v>0</v>
      </c>
      <c r="BI232" s="174">
        <f>IF(N232="nulová",J232,0)</f>
        <v>0</v>
      </c>
      <c r="BJ232" s="16" t="s">
        <v>83</v>
      </c>
      <c r="BK232" s="174">
        <f>ROUND(I232*H232,2)</f>
        <v>0</v>
      </c>
      <c r="BL232" s="16" t="s">
        <v>138</v>
      </c>
      <c r="BM232" s="173" t="s">
        <v>357</v>
      </c>
    </row>
    <row r="233" spans="1:65" s="2" customFormat="1" ht="29.25">
      <c r="A233" s="31"/>
      <c r="B233" s="32"/>
      <c r="C233" s="31"/>
      <c r="D233" s="175" t="s">
        <v>129</v>
      </c>
      <c r="E233" s="31"/>
      <c r="F233" s="176" t="s">
        <v>358</v>
      </c>
      <c r="G233" s="31"/>
      <c r="H233" s="31"/>
      <c r="I233" s="95"/>
      <c r="J233" s="31"/>
      <c r="K233" s="31"/>
      <c r="L233" s="32"/>
      <c r="M233" s="177"/>
      <c r="N233" s="178"/>
      <c r="O233" s="57"/>
      <c r="P233" s="57"/>
      <c r="Q233" s="57"/>
      <c r="R233" s="57"/>
      <c r="S233" s="57"/>
      <c r="T233" s="58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T233" s="16" t="s">
        <v>129</v>
      </c>
      <c r="AU233" s="16" t="s">
        <v>85</v>
      </c>
    </row>
    <row r="234" spans="1:65" s="13" customFormat="1" ht="11.25">
      <c r="B234" s="183"/>
      <c r="D234" s="175" t="s">
        <v>176</v>
      </c>
      <c r="E234" s="184" t="s">
        <v>1</v>
      </c>
      <c r="F234" s="185" t="s">
        <v>359</v>
      </c>
      <c r="H234" s="186">
        <v>73.11</v>
      </c>
      <c r="I234" s="187"/>
      <c r="L234" s="183"/>
      <c r="M234" s="188"/>
      <c r="N234" s="189"/>
      <c r="O234" s="189"/>
      <c r="P234" s="189"/>
      <c r="Q234" s="189"/>
      <c r="R234" s="189"/>
      <c r="S234" s="189"/>
      <c r="T234" s="190"/>
      <c r="AT234" s="184" t="s">
        <v>176</v>
      </c>
      <c r="AU234" s="184" t="s">
        <v>85</v>
      </c>
      <c r="AV234" s="13" t="s">
        <v>85</v>
      </c>
      <c r="AW234" s="13" t="s">
        <v>32</v>
      </c>
      <c r="AX234" s="13" t="s">
        <v>83</v>
      </c>
      <c r="AY234" s="184" t="s">
        <v>120</v>
      </c>
    </row>
    <row r="235" spans="1:65" s="2" customFormat="1" ht="16.5" customHeight="1">
      <c r="A235" s="31"/>
      <c r="B235" s="160"/>
      <c r="C235" s="199" t="s">
        <v>360</v>
      </c>
      <c r="D235" s="199" t="s">
        <v>241</v>
      </c>
      <c r="E235" s="200" t="s">
        <v>361</v>
      </c>
      <c r="F235" s="201" t="s">
        <v>362</v>
      </c>
      <c r="G235" s="202" t="s">
        <v>327</v>
      </c>
      <c r="H235" s="203">
        <v>80.421000000000006</v>
      </c>
      <c r="I235" s="204"/>
      <c r="J235" s="205">
        <f>ROUND(I235*H235,2)</f>
        <v>0</v>
      </c>
      <c r="K235" s="206"/>
      <c r="L235" s="207"/>
      <c r="M235" s="208" t="s">
        <v>1</v>
      </c>
      <c r="N235" s="209" t="s">
        <v>41</v>
      </c>
      <c r="O235" s="57"/>
      <c r="P235" s="171">
        <f>O235*H235</f>
        <v>0</v>
      </c>
      <c r="Q235" s="171">
        <v>2.8000000000000001E-2</v>
      </c>
      <c r="R235" s="171">
        <f>Q235*H235</f>
        <v>2.2517880000000003</v>
      </c>
      <c r="S235" s="171">
        <v>0</v>
      </c>
      <c r="T235" s="172">
        <f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73" t="s">
        <v>211</v>
      </c>
      <c r="AT235" s="173" t="s">
        <v>241</v>
      </c>
      <c r="AU235" s="173" t="s">
        <v>85</v>
      </c>
      <c r="AY235" s="16" t="s">
        <v>120</v>
      </c>
      <c r="BE235" s="174">
        <f>IF(N235="základní",J235,0)</f>
        <v>0</v>
      </c>
      <c r="BF235" s="174">
        <f>IF(N235="snížená",J235,0)</f>
        <v>0</v>
      </c>
      <c r="BG235" s="174">
        <f>IF(N235="zákl. přenesená",J235,0)</f>
        <v>0</v>
      </c>
      <c r="BH235" s="174">
        <f>IF(N235="sníž. přenesená",J235,0)</f>
        <v>0</v>
      </c>
      <c r="BI235" s="174">
        <f>IF(N235="nulová",J235,0)</f>
        <v>0</v>
      </c>
      <c r="BJ235" s="16" t="s">
        <v>83</v>
      </c>
      <c r="BK235" s="174">
        <f>ROUND(I235*H235,2)</f>
        <v>0</v>
      </c>
      <c r="BL235" s="16" t="s">
        <v>138</v>
      </c>
      <c r="BM235" s="173" t="s">
        <v>363</v>
      </c>
    </row>
    <row r="236" spans="1:65" s="2" customFormat="1" ht="11.25">
      <c r="A236" s="31"/>
      <c r="B236" s="32"/>
      <c r="C236" s="31"/>
      <c r="D236" s="175" t="s">
        <v>129</v>
      </c>
      <c r="E236" s="31"/>
      <c r="F236" s="176" t="s">
        <v>362</v>
      </c>
      <c r="G236" s="31"/>
      <c r="H236" s="31"/>
      <c r="I236" s="95"/>
      <c r="J236" s="31"/>
      <c r="K236" s="31"/>
      <c r="L236" s="32"/>
      <c r="M236" s="177"/>
      <c r="N236" s="178"/>
      <c r="O236" s="57"/>
      <c r="P236" s="57"/>
      <c r="Q236" s="57"/>
      <c r="R236" s="57"/>
      <c r="S236" s="57"/>
      <c r="T236" s="58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T236" s="16" t="s">
        <v>129</v>
      </c>
      <c r="AU236" s="16" t="s">
        <v>85</v>
      </c>
    </row>
    <row r="237" spans="1:65" s="13" customFormat="1" ht="11.25">
      <c r="B237" s="183"/>
      <c r="D237" s="175" t="s">
        <v>176</v>
      </c>
      <c r="F237" s="185" t="s">
        <v>364</v>
      </c>
      <c r="H237" s="186">
        <v>80.421000000000006</v>
      </c>
      <c r="I237" s="187"/>
      <c r="L237" s="183"/>
      <c r="M237" s="188"/>
      <c r="N237" s="189"/>
      <c r="O237" s="189"/>
      <c r="P237" s="189"/>
      <c r="Q237" s="189"/>
      <c r="R237" s="189"/>
      <c r="S237" s="189"/>
      <c r="T237" s="190"/>
      <c r="AT237" s="184" t="s">
        <v>176</v>
      </c>
      <c r="AU237" s="184" t="s">
        <v>85</v>
      </c>
      <c r="AV237" s="13" t="s">
        <v>85</v>
      </c>
      <c r="AW237" s="13" t="s">
        <v>3</v>
      </c>
      <c r="AX237" s="13" t="s">
        <v>83</v>
      </c>
      <c r="AY237" s="184" t="s">
        <v>120</v>
      </c>
    </row>
    <row r="238" spans="1:65" s="2" customFormat="1" ht="16.5" customHeight="1">
      <c r="A238" s="31"/>
      <c r="B238" s="160"/>
      <c r="C238" s="161" t="s">
        <v>365</v>
      </c>
      <c r="D238" s="161" t="s">
        <v>123</v>
      </c>
      <c r="E238" s="162" t="s">
        <v>366</v>
      </c>
      <c r="F238" s="163" t="s">
        <v>367</v>
      </c>
      <c r="G238" s="164" t="s">
        <v>126</v>
      </c>
      <c r="H238" s="165">
        <v>1</v>
      </c>
      <c r="I238" s="166"/>
      <c r="J238" s="167">
        <f>ROUND(I238*H238,2)</f>
        <v>0</v>
      </c>
      <c r="K238" s="168"/>
      <c r="L238" s="32"/>
      <c r="M238" s="169" t="s">
        <v>1</v>
      </c>
      <c r="N238" s="170" t="s">
        <v>41</v>
      </c>
      <c r="O238" s="57"/>
      <c r="P238" s="171">
        <f>O238*H238</f>
        <v>0</v>
      </c>
      <c r="Q238" s="171">
        <v>0</v>
      </c>
      <c r="R238" s="171">
        <f>Q238*H238</f>
        <v>0</v>
      </c>
      <c r="S238" s="171">
        <v>0</v>
      </c>
      <c r="T238" s="172">
        <f>S238*H238</f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73" t="s">
        <v>138</v>
      </c>
      <c r="AT238" s="173" t="s">
        <v>123</v>
      </c>
      <c r="AU238" s="173" t="s">
        <v>85</v>
      </c>
      <c r="AY238" s="16" t="s">
        <v>120</v>
      </c>
      <c r="BE238" s="174">
        <f>IF(N238="základní",J238,0)</f>
        <v>0</v>
      </c>
      <c r="BF238" s="174">
        <f>IF(N238="snížená",J238,0)</f>
        <v>0</v>
      </c>
      <c r="BG238" s="174">
        <f>IF(N238="zákl. přenesená",J238,0)</f>
        <v>0</v>
      </c>
      <c r="BH238" s="174">
        <f>IF(N238="sníž. přenesená",J238,0)</f>
        <v>0</v>
      </c>
      <c r="BI238" s="174">
        <f>IF(N238="nulová",J238,0)</f>
        <v>0</v>
      </c>
      <c r="BJ238" s="16" t="s">
        <v>83</v>
      </c>
      <c r="BK238" s="174">
        <f>ROUND(I238*H238,2)</f>
        <v>0</v>
      </c>
      <c r="BL238" s="16" t="s">
        <v>138</v>
      </c>
      <c r="BM238" s="173" t="s">
        <v>368</v>
      </c>
    </row>
    <row r="239" spans="1:65" s="2" customFormat="1" ht="11.25">
      <c r="A239" s="31"/>
      <c r="B239" s="32"/>
      <c r="C239" s="31"/>
      <c r="D239" s="175" t="s">
        <v>129</v>
      </c>
      <c r="E239" s="31"/>
      <c r="F239" s="176" t="s">
        <v>367</v>
      </c>
      <c r="G239" s="31"/>
      <c r="H239" s="31"/>
      <c r="I239" s="95"/>
      <c r="J239" s="31"/>
      <c r="K239" s="31"/>
      <c r="L239" s="32"/>
      <c r="M239" s="177"/>
      <c r="N239" s="178"/>
      <c r="O239" s="57"/>
      <c r="P239" s="57"/>
      <c r="Q239" s="57"/>
      <c r="R239" s="57"/>
      <c r="S239" s="57"/>
      <c r="T239" s="58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T239" s="16" t="s">
        <v>129</v>
      </c>
      <c r="AU239" s="16" t="s">
        <v>85</v>
      </c>
    </row>
    <row r="240" spans="1:65" s="2" customFormat="1" ht="24" customHeight="1">
      <c r="A240" s="31"/>
      <c r="B240" s="160"/>
      <c r="C240" s="161" t="s">
        <v>369</v>
      </c>
      <c r="D240" s="161" t="s">
        <v>123</v>
      </c>
      <c r="E240" s="162" t="s">
        <v>370</v>
      </c>
      <c r="F240" s="163" t="s">
        <v>371</v>
      </c>
      <c r="G240" s="164" t="s">
        <v>126</v>
      </c>
      <c r="H240" s="165">
        <v>1</v>
      </c>
      <c r="I240" s="166"/>
      <c r="J240" s="167">
        <f>ROUND(I240*H240,2)</f>
        <v>0</v>
      </c>
      <c r="K240" s="168"/>
      <c r="L240" s="32"/>
      <c r="M240" s="169" t="s">
        <v>1</v>
      </c>
      <c r="N240" s="170" t="s">
        <v>41</v>
      </c>
      <c r="O240" s="57"/>
      <c r="P240" s="171">
        <f>O240*H240</f>
        <v>0</v>
      </c>
      <c r="Q240" s="171">
        <v>0</v>
      </c>
      <c r="R240" s="171">
        <f>Q240*H240</f>
        <v>0</v>
      </c>
      <c r="S240" s="171">
        <v>0</v>
      </c>
      <c r="T240" s="172">
        <f>S240*H240</f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73" t="s">
        <v>138</v>
      </c>
      <c r="AT240" s="173" t="s">
        <v>123</v>
      </c>
      <c r="AU240" s="173" t="s">
        <v>85</v>
      </c>
      <c r="AY240" s="16" t="s">
        <v>120</v>
      </c>
      <c r="BE240" s="174">
        <f>IF(N240="základní",J240,0)</f>
        <v>0</v>
      </c>
      <c r="BF240" s="174">
        <f>IF(N240="snížená",J240,0)</f>
        <v>0</v>
      </c>
      <c r="BG240" s="174">
        <f>IF(N240="zákl. přenesená",J240,0)</f>
        <v>0</v>
      </c>
      <c r="BH240" s="174">
        <f>IF(N240="sníž. přenesená",J240,0)</f>
        <v>0</v>
      </c>
      <c r="BI240" s="174">
        <f>IF(N240="nulová",J240,0)</f>
        <v>0</v>
      </c>
      <c r="BJ240" s="16" t="s">
        <v>83</v>
      </c>
      <c r="BK240" s="174">
        <f>ROUND(I240*H240,2)</f>
        <v>0</v>
      </c>
      <c r="BL240" s="16" t="s">
        <v>138</v>
      </c>
      <c r="BM240" s="173" t="s">
        <v>372</v>
      </c>
    </row>
    <row r="241" spans="1:65" s="2" customFormat="1" ht="11.25">
      <c r="A241" s="31"/>
      <c r="B241" s="32"/>
      <c r="C241" s="31"/>
      <c r="D241" s="175" t="s">
        <v>129</v>
      </c>
      <c r="E241" s="31"/>
      <c r="F241" s="176" t="s">
        <v>371</v>
      </c>
      <c r="G241" s="31"/>
      <c r="H241" s="31"/>
      <c r="I241" s="95"/>
      <c r="J241" s="31"/>
      <c r="K241" s="31"/>
      <c r="L241" s="32"/>
      <c r="M241" s="177"/>
      <c r="N241" s="178"/>
      <c r="O241" s="57"/>
      <c r="P241" s="57"/>
      <c r="Q241" s="57"/>
      <c r="R241" s="57"/>
      <c r="S241" s="57"/>
      <c r="T241" s="58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T241" s="16" t="s">
        <v>129</v>
      </c>
      <c r="AU241" s="16" t="s">
        <v>85</v>
      </c>
    </row>
    <row r="242" spans="1:65" s="2" customFormat="1" ht="24" customHeight="1">
      <c r="A242" s="31"/>
      <c r="B242" s="160"/>
      <c r="C242" s="161" t="s">
        <v>373</v>
      </c>
      <c r="D242" s="161" t="s">
        <v>123</v>
      </c>
      <c r="E242" s="162" t="s">
        <v>374</v>
      </c>
      <c r="F242" s="163" t="s">
        <v>375</v>
      </c>
      <c r="G242" s="164" t="s">
        <v>231</v>
      </c>
      <c r="H242" s="165">
        <v>36.799999999999997</v>
      </c>
      <c r="I242" s="166"/>
      <c r="J242" s="167">
        <f>ROUND(I242*H242,2)</f>
        <v>0</v>
      </c>
      <c r="K242" s="168"/>
      <c r="L242" s="32"/>
      <c r="M242" s="169" t="s">
        <v>1</v>
      </c>
      <c r="N242" s="170" t="s">
        <v>41</v>
      </c>
      <c r="O242" s="57"/>
      <c r="P242" s="171">
        <f>O242*H242</f>
        <v>0</v>
      </c>
      <c r="Q242" s="171">
        <v>2.1000000000000001E-4</v>
      </c>
      <c r="R242" s="171">
        <f>Q242*H242</f>
        <v>7.7279999999999996E-3</v>
      </c>
      <c r="S242" s="171">
        <v>0</v>
      </c>
      <c r="T242" s="172">
        <f>S242*H242</f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73" t="s">
        <v>138</v>
      </c>
      <c r="AT242" s="173" t="s">
        <v>123</v>
      </c>
      <c r="AU242" s="173" t="s">
        <v>85</v>
      </c>
      <c r="AY242" s="16" t="s">
        <v>120</v>
      </c>
      <c r="BE242" s="174">
        <f>IF(N242="základní",J242,0)</f>
        <v>0</v>
      </c>
      <c r="BF242" s="174">
        <f>IF(N242="snížená",J242,0)</f>
        <v>0</v>
      </c>
      <c r="BG242" s="174">
        <f>IF(N242="zákl. přenesená",J242,0)</f>
        <v>0</v>
      </c>
      <c r="BH242" s="174">
        <f>IF(N242="sníž. přenesená",J242,0)</f>
        <v>0</v>
      </c>
      <c r="BI242" s="174">
        <f>IF(N242="nulová",J242,0)</f>
        <v>0</v>
      </c>
      <c r="BJ242" s="16" t="s">
        <v>83</v>
      </c>
      <c r="BK242" s="174">
        <f>ROUND(I242*H242,2)</f>
        <v>0</v>
      </c>
      <c r="BL242" s="16" t="s">
        <v>138</v>
      </c>
      <c r="BM242" s="173" t="s">
        <v>376</v>
      </c>
    </row>
    <row r="243" spans="1:65" s="2" customFormat="1" ht="19.5">
      <c r="A243" s="31"/>
      <c r="B243" s="32"/>
      <c r="C243" s="31"/>
      <c r="D243" s="175" t="s">
        <v>129</v>
      </c>
      <c r="E243" s="31"/>
      <c r="F243" s="176" t="s">
        <v>377</v>
      </c>
      <c r="G243" s="31"/>
      <c r="H243" s="31"/>
      <c r="I243" s="95"/>
      <c r="J243" s="31"/>
      <c r="K243" s="31"/>
      <c r="L243" s="32"/>
      <c r="M243" s="177"/>
      <c r="N243" s="178"/>
      <c r="O243" s="57"/>
      <c r="P243" s="57"/>
      <c r="Q243" s="57"/>
      <c r="R243" s="57"/>
      <c r="S243" s="57"/>
      <c r="T243" s="58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T243" s="16" t="s">
        <v>129</v>
      </c>
      <c r="AU243" s="16" t="s">
        <v>85</v>
      </c>
    </row>
    <row r="244" spans="1:65" s="13" customFormat="1" ht="11.25">
      <c r="B244" s="183"/>
      <c r="D244" s="175" t="s">
        <v>176</v>
      </c>
      <c r="E244" s="184" t="s">
        <v>1</v>
      </c>
      <c r="F244" s="185" t="s">
        <v>269</v>
      </c>
      <c r="H244" s="186">
        <v>18</v>
      </c>
      <c r="I244" s="187"/>
      <c r="L244" s="183"/>
      <c r="M244" s="188"/>
      <c r="N244" s="189"/>
      <c r="O244" s="189"/>
      <c r="P244" s="189"/>
      <c r="Q244" s="189"/>
      <c r="R244" s="189"/>
      <c r="S244" s="189"/>
      <c r="T244" s="190"/>
      <c r="AT244" s="184" t="s">
        <v>176</v>
      </c>
      <c r="AU244" s="184" t="s">
        <v>85</v>
      </c>
      <c r="AV244" s="13" t="s">
        <v>85</v>
      </c>
      <c r="AW244" s="13" t="s">
        <v>32</v>
      </c>
      <c r="AX244" s="13" t="s">
        <v>76</v>
      </c>
      <c r="AY244" s="184" t="s">
        <v>120</v>
      </c>
    </row>
    <row r="245" spans="1:65" s="13" customFormat="1" ht="11.25">
      <c r="B245" s="183"/>
      <c r="D245" s="175" t="s">
        <v>176</v>
      </c>
      <c r="E245" s="184" t="s">
        <v>1</v>
      </c>
      <c r="F245" s="185" t="s">
        <v>378</v>
      </c>
      <c r="H245" s="186">
        <v>18.8</v>
      </c>
      <c r="I245" s="187"/>
      <c r="L245" s="183"/>
      <c r="M245" s="188"/>
      <c r="N245" s="189"/>
      <c r="O245" s="189"/>
      <c r="P245" s="189"/>
      <c r="Q245" s="189"/>
      <c r="R245" s="189"/>
      <c r="S245" s="189"/>
      <c r="T245" s="190"/>
      <c r="AT245" s="184" t="s">
        <v>176</v>
      </c>
      <c r="AU245" s="184" t="s">
        <v>85</v>
      </c>
      <c r="AV245" s="13" t="s">
        <v>85</v>
      </c>
      <c r="AW245" s="13" t="s">
        <v>32</v>
      </c>
      <c r="AX245" s="13" t="s">
        <v>76</v>
      </c>
      <c r="AY245" s="184" t="s">
        <v>120</v>
      </c>
    </row>
    <row r="246" spans="1:65" s="14" customFormat="1" ht="11.25">
      <c r="B246" s="191"/>
      <c r="D246" s="175" t="s">
        <v>176</v>
      </c>
      <c r="E246" s="192" t="s">
        <v>1</v>
      </c>
      <c r="F246" s="193" t="s">
        <v>181</v>
      </c>
      <c r="H246" s="194">
        <v>36.799999999999997</v>
      </c>
      <c r="I246" s="195"/>
      <c r="L246" s="191"/>
      <c r="M246" s="196"/>
      <c r="N246" s="197"/>
      <c r="O246" s="197"/>
      <c r="P246" s="197"/>
      <c r="Q246" s="197"/>
      <c r="R246" s="197"/>
      <c r="S246" s="197"/>
      <c r="T246" s="198"/>
      <c r="AT246" s="192" t="s">
        <v>176</v>
      </c>
      <c r="AU246" s="192" t="s">
        <v>85</v>
      </c>
      <c r="AV246" s="14" t="s">
        <v>138</v>
      </c>
      <c r="AW246" s="14" t="s">
        <v>32</v>
      </c>
      <c r="AX246" s="14" t="s">
        <v>83</v>
      </c>
      <c r="AY246" s="192" t="s">
        <v>120</v>
      </c>
    </row>
    <row r="247" spans="1:65" s="2" customFormat="1" ht="24" customHeight="1">
      <c r="A247" s="31"/>
      <c r="B247" s="160"/>
      <c r="C247" s="161" t="s">
        <v>379</v>
      </c>
      <c r="D247" s="161" t="s">
        <v>123</v>
      </c>
      <c r="E247" s="162" t="s">
        <v>380</v>
      </c>
      <c r="F247" s="163" t="s">
        <v>381</v>
      </c>
      <c r="G247" s="164" t="s">
        <v>231</v>
      </c>
      <c r="H247" s="165">
        <v>18</v>
      </c>
      <c r="I247" s="166"/>
      <c r="J247" s="167">
        <f>ROUND(I247*H247,2)</f>
        <v>0</v>
      </c>
      <c r="K247" s="168"/>
      <c r="L247" s="32"/>
      <c r="M247" s="169" t="s">
        <v>1</v>
      </c>
      <c r="N247" s="170" t="s">
        <v>41</v>
      </c>
      <c r="O247" s="57"/>
      <c r="P247" s="171">
        <f>O247*H247</f>
        <v>0</v>
      </c>
      <c r="Q247" s="171">
        <v>4.0000000000000003E-5</v>
      </c>
      <c r="R247" s="171">
        <f>Q247*H247</f>
        <v>7.2000000000000005E-4</v>
      </c>
      <c r="S247" s="171">
        <v>0</v>
      </c>
      <c r="T247" s="172">
        <f>S247*H247</f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73" t="s">
        <v>138</v>
      </c>
      <c r="AT247" s="173" t="s">
        <v>123</v>
      </c>
      <c r="AU247" s="173" t="s">
        <v>85</v>
      </c>
      <c r="AY247" s="16" t="s">
        <v>120</v>
      </c>
      <c r="BE247" s="174">
        <f>IF(N247="základní",J247,0)</f>
        <v>0</v>
      </c>
      <c r="BF247" s="174">
        <f>IF(N247="snížená",J247,0)</f>
        <v>0</v>
      </c>
      <c r="BG247" s="174">
        <f>IF(N247="zákl. přenesená",J247,0)</f>
        <v>0</v>
      </c>
      <c r="BH247" s="174">
        <f>IF(N247="sníž. přenesená",J247,0)</f>
        <v>0</v>
      </c>
      <c r="BI247" s="174">
        <f>IF(N247="nulová",J247,0)</f>
        <v>0</v>
      </c>
      <c r="BJ247" s="16" t="s">
        <v>83</v>
      </c>
      <c r="BK247" s="174">
        <f>ROUND(I247*H247,2)</f>
        <v>0</v>
      </c>
      <c r="BL247" s="16" t="s">
        <v>138</v>
      </c>
      <c r="BM247" s="173" t="s">
        <v>382</v>
      </c>
    </row>
    <row r="248" spans="1:65" s="2" customFormat="1" ht="19.5">
      <c r="A248" s="31"/>
      <c r="B248" s="32"/>
      <c r="C248" s="31"/>
      <c r="D248" s="175" t="s">
        <v>129</v>
      </c>
      <c r="E248" s="31"/>
      <c r="F248" s="176" t="s">
        <v>383</v>
      </c>
      <c r="G248" s="31"/>
      <c r="H248" s="31"/>
      <c r="I248" s="95"/>
      <c r="J248" s="31"/>
      <c r="K248" s="31"/>
      <c r="L248" s="32"/>
      <c r="M248" s="177"/>
      <c r="N248" s="178"/>
      <c r="O248" s="57"/>
      <c r="P248" s="57"/>
      <c r="Q248" s="57"/>
      <c r="R248" s="57"/>
      <c r="S248" s="57"/>
      <c r="T248" s="58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T248" s="16" t="s">
        <v>129</v>
      </c>
      <c r="AU248" s="16" t="s">
        <v>85</v>
      </c>
    </row>
    <row r="249" spans="1:65" s="12" customFormat="1" ht="22.9" customHeight="1">
      <c r="B249" s="147"/>
      <c r="D249" s="148" t="s">
        <v>75</v>
      </c>
      <c r="E249" s="158" t="s">
        <v>384</v>
      </c>
      <c r="F249" s="158" t="s">
        <v>385</v>
      </c>
      <c r="I249" s="150"/>
      <c r="J249" s="159">
        <f>BK249</f>
        <v>0</v>
      </c>
      <c r="L249" s="147"/>
      <c r="M249" s="152"/>
      <c r="N249" s="153"/>
      <c r="O249" s="153"/>
      <c r="P249" s="154">
        <f>SUM(P250:P251)</f>
        <v>0</v>
      </c>
      <c r="Q249" s="153"/>
      <c r="R249" s="154">
        <f>SUM(R250:R251)</f>
        <v>0</v>
      </c>
      <c r="S249" s="153"/>
      <c r="T249" s="155">
        <f>SUM(T250:T251)</f>
        <v>0</v>
      </c>
      <c r="AR249" s="148" t="s">
        <v>83</v>
      </c>
      <c r="AT249" s="156" t="s">
        <v>75</v>
      </c>
      <c r="AU249" s="156" t="s">
        <v>83</v>
      </c>
      <c r="AY249" s="148" t="s">
        <v>120</v>
      </c>
      <c r="BK249" s="157">
        <f>SUM(BK250:BK251)</f>
        <v>0</v>
      </c>
    </row>
    <row r="250" spans="1:65" s="2" customFormat="1" ht="24" customHeight="1">
      <c r="A250" s="31"/>
      <c r="B250" s="160"/>
      <c r="C250" s="161" t="s">
        <v>386</v>
      </c>
      <c r="D250" s="161" t="s">
        <v>123</v>
      </c>
      <c r="E250" s="162" t="s">
        <v>387</v>
      </c>
      <c r="F250" s="163" t="s">
        <v>388</v>
      </c>
      <c r="G250" s="164" t="s">
        <v>224</v>
      </c>
      <c r="H250" s="165">
        <v>101.351</v>
      </c>
      <c r="I250" s="166"/>
      <c r="J250" s="167">
        <f>ROUND(I250*H250,2)</f>
        <v>0</v>
      </c>
      <c r="K250" s="168"/>
      <c r="L250" s="32"/>
      <c r="M250" s="169" t="s">
        <v>1</v>
      </c>
      <c r="N250" s="170" t="s">
        <v>41</v>
      </c>
      <c r="O250" s="57"/>
      <c r="P250" s="171">
        <f>O250*H250</f>
        <v>0</v>
      </c>
      <c r="Q250" s="171">
        <v>0</v>
      </c>
      <c r="R250" s="171">
        <f>Q250*H250</f>
        <v>0</v>
      </c>
      <c r="S250" s="171">
        <v>0</v>
      </c>
      <c r="T250" s="172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73" t="s">
        <v>138</v>
      </c>
      <c r="AT250" s="173" t="s">
        <v>123</v>
      </c>
      <c r="AU250" s="173" t="s">
        <v>85</v>
      </c>
      <c r="AY250" s="16" t="s">
        <v>120</v>
      </c>
      <c r="BE250" s="174">
        <f>IF(N250="základní",J250,0)</f>
        <v>0</v>
      </c>
      <c r="BF250" s="174">
        <f>IF(N250="snížená",J250,0)</f>
        <v>0</v>
      </c>
      <c r="BG250" s="174">
        <f>IF(N250="zákl. přenesená",J250,0)</f>
        <v>0</v>
      </c>
      <c r="BH250" s="174">
        <f>IF(N250="sníž. přenesená",J250,0)</f>
        <v>0</v>
      </c>
      <c r="BI250" s="174">
        <f>IF(N250="nulová",J250,0)</f>
        <v>0</v>
      </c>
      <c r="BJ250" s="16" t="s">
        <v>83</v>
      </c>
      <c r="BK250" s="174">
        <f>ROUND(I250*H250,2)</f>
        <v>0</v>
      </c>
      <c r="BL250" s="16" t="s">
        <v>138</v>
      </c>
      <c r="BM250" s="173" t="s">
        <v>389</v>
      </c>
    </row>
    <row r="251" spans="1:65" s="2" customFormat="1" ht="48.75">
      <c r="A251" s="31"/>
      <c r="B251" s="32"/>
      <c r="C251" s="31"/>
      <c r="D251" s="175" t="s">
        <v>129</v>
      </c>
      <c r="E251" s="31"/>
      <c r="F251" s="176" t="s">
        <v>390</v>
      </c>
      <c r="G251" s="31"/>
      <c r="H251" s="31"/>
      <c r="I251" s="95"/>
      <c r="J251" s="31"/>
      <c r="K251" s="31"/>
      <c r="L251" s="32"/>
      <c r="M251" s="177"/>
      <c r="N251" s="178"/>
      <c r="O251" s="57"/>
      <c r="P251" s="57"/>
      <c r="Q251" s="57"/>
      <c r="R251" s="57"/>
      <c r="S251" s="57"/>
      <c r="T251" s="58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T251" s="16" t="s">
        <v>129</v>
      </c>
      <c r="AU251" s="16" t="s">
        <v>85</v>
      </c>
    </row>
    <row r="252" spans="1:65" s="12" customFormat="1" ht="25.9" customHeight="1">
      <c r="B252" s="147"/>
      <c r="D252" s="148" t="s">
        <v>75</v>
      </c>
      <c r="E252" s="149" t="s">
        <v>391</v>
      </c>
      <c r="F252" s="149" t="s">
        <v>392</v>
      </c>
      <c r="I252" s="150"/>
      <c r="J252" s="151">
        <f>BK252</f>
        <v>0</v>
      </c>
      <c r="L252" s="147"/>
      <c r="M252" s="152"/>
      <c r="N252" s="153"/>
      <c r="O252" s="153"/>
      <c r="P252" s="154">
        <f>P253+P283+P308</f>
        <v>0</v>
      </c>
      <c r="Q252" s="153"/>
      <c r="R252" s="154">
        <f>R253+R283+R308</f>
        <v>0.79598263999999996</v>
      </c>
      <c r="S252" s="153"/>
      <c r="T252" s="155">
        <f>T253+T283+T308</f>
        <v>0</v>
      </c>
      <c r="AR252" s="148" t="s">
        <v>85</v>
      </c>
      <c r="AT252" s="156" t="s">
        <v>75</v>
      </c>
      <c r="AU252" s="156" t="s">
        <v>76</v>
      </c>
      <c r="AY252" s="148" t="s">
        <v>120</v>
      </c>
      <c r="BK252" s="157">
        <f>BK253+BK283+BK308</f>
        <v>0</v>
      </c>
    </row>
    <row r="253" spans="1:65" s="12" customFormat="1" ht="22.9" customHeight="1">
      <c r="B253" s="147"/>
      <c r="D253" s="148" t="s">
        <v>75</v>
      </c>
      <c r="E253" s="158" t="s">
        <v>393</v>
      </c>
      <c r="F253" s="158" t="s">
        <v>394</v>
      </c>
      <c r="I253" s="150"/>
      <c r="J253" s="159">
        <f>BK253</f>
        <v>0</v>
      </c>
      <c r="L253" s="147"/>
      <c r="M253" s="152"/>
      <c r="N253" s="153"/>
      <c r="O253" s="153"/>
      <c r="P253" s="154">
        <f>SUM(P254:P282)</f>
        <v>0</v>
      </c>
      <c r="Q253" s="153"/>
      <c r="R253" s="154">
        <f>SUM(R254:R282)</f>
        <v>0.19229399999999999</v>
      </c>
      <c r="S253" s="153"/>
      <c r="T253" s="155">
        <f>SUM(T254:T282)</f>
        <v>0</v>
      </c>
      <c r="AR253" s="148" t="s">
        <v>85</v>
      </c>
      <c r="AT253" s="156" t="s">
        <v>75</v>
      </c>
      <c r="AU253" s="156" t="s">
        <v>83</v>
      </c>
      <c r="AY253" s="148" t="s">
        <v>120</v>
      </c>
      <c r="BK253" s="157">
        <f>SUM(BK254:BK282)</f>
        <v>0</v>
      </c>
    </row>
    <row r="254" spans="1:65" s="2" customFormat="1" ht="24" customHeight="1">
      <c r="A254" s="31"/>
      <c r="B254" s="160"/>
      <c r="C254" s="161" t="s">
        <v>395</v>
      </c>
      <c r="D254" s="161" t="s">
        <v>123</v>
      </c>
      <c r="E254" s="162" t="s">
        <v>396</v>
      </c>
      <c r="F254" s="163" t="s">
        <v>397</v>
      </c>
      <c r="G254" s="164" t="s">
        <v>231</v>
      </c>
      <c r="H254" s="165">
        <v>12.824999999999999</v>
      </c>
      <c r="I254" s="166"/>
      <c r="J254" s="167">
        <f>ROUND(I254*H254,2)</f>
        <v>0</v>
      </c>
      <c r="K254" s="168"/>
      <c r="L254" s="32"/>
      <c r="M254" s="169" t="s">
        <v>1</v>
      </c>
      <c r="N254" s="170" t="s">
        <v>41</v>
      </c>
      <c r="O254" s="57"/>
      <c r="P254" s="171">
        <f>O254*H254</f>
        <v>0</v>
      </c>
      <c r="Q254" s="171">
        <v>0</v>
      </c>
      <c r="R254" s="171">
        <f>Q254*H254</f>
        <v>0</v>
      </c>
      <c r="S254" s="171">
        <v>0</v>
      </c>
      <c r="T254" s="172">
        <f>S254*H254</f>
        <v>0</v>
      </c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R254" s="173" t="s">
        <v>202</v>
      </c>
      <c r="AT254" s="173" t="s">
        <v>123</v>
      </c>
      <c r="AU254" s="173" t="s">
        <v>85</v>
      </c>
      <c r="AY254" s="16" t="s">
        <v>120</v>
      </c>
      <c r="BE254" s="174">
        <f>IF(N254="základní",J254,0)</f>
        <v>0</v>
      </c>
      <c r="BF254" s="174">
        <f>IF(N254="snížená",J254,0)</f>
        <v>0</v>
      </c>
      <c r="BG254" s="174">
        <f>IF(N254="zákl. přenesená",J254,0)</f>
        <v>0</v>
      </c>
      <c r="BH254" s="174">
        <f>IF(N254="sníž. přenesená",J254,0)</f>
        <v>0</v>
      </c>
      <c r="BI254" s="174">
        <f>IF(N254="nulová",J254,0)</f>
        <v>0</v>
      </c>
      <c r="BJ254" s="16" t="s">
        <v>83</v>
      </c>
      <c r="BK254" s="174">
        <f>ROUND(I254*H254,2)</f>
        <v>0</v>
      </c>
      <c r="BL254" s="16" t="s">
        <v>202</v>
      </c>
      <c r="BM254" s="173" t="s">
        <v>398</v>
      </c>
    </row>
    <row r="255" spans="1:65" s="2" customFormat="1" ht="29.25">
      <c r="A255" s="31"/>
      <c r="B255" s="32"/>
      <c r="C255" s="31"/>
      <c r="D255" s="175" t="s">
        <v>129</v>
      </c>
      <c r="E255" s="31"/>
      <c r="F255" s="176" t="s">
        <v>399</v>
      </c>
      <c r="G255" s="31"/>
      <c r="H255" s="31"/>
      <c r="I255" s="95"/>
      <c r="J255" s="31"/>
      <c r="K255" s="31"/>
      <c r="L255" s="32"/>
      <c r="M255" s="177"/>
      <c r="N255" s="178"/>
      <c r="O255" s="57"/>
      <c r="P255" s="57"/>
      <c r="Q255" s="57"/>
      <c r="R255" s="57"/>
      <c r="S255" s="57"/>
      <c r="T255" s="58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T255" s="16" t="s">
        <v>129</v>
      </c>
      <c r="AU255" s="16" t="s">
        <v>85</v>
      </c>
    </row>
    <row r="256" spans="1:65" s="13" customFormat="1" ht="11.25">
      <c r="B256" s="183"/>
      <c r="D256" s="175" t="s">
        <v>176</v>
      </c>
      <c r="E256" s="184" t="s">
        <v>1</v>
      </c>
      <c r="F256" s="185" t="s">
        <v>400</v>
      </c>
      <c r="H256" s="186">
        <v>8.4</v>
      </c>
      <c r="I256" s="187"/>
      <c r="L256" s="183"/>
      <c r="M256" s="188"/>
      <c r="N256" s="189"/>
      <c r="O256" s="189"/>
      <c r="P256" s="189"/>
      <c r="Q256" s="189"/>
      <c r="R256" s="189"/>
      <c r="S256" s="189"/>
      <c r="T256" s="190"/>
      <c r="AT256" s="184" t="s">
        <v>176</v>
      </c>
      <c r="AU256" s="184" t="s">
        <v>85</v>
      </c>
      <c r="AV256" s="13" t="s">
        <v>85</v>
      </c>
      <c r="AW256" s="13" t="s">
        <v>32</v>
      </c>
      <c r="AX256" s="13" t="s">
        <v>76</v>
      </c>
      <c r="AY256" s="184" t="s">
        <v>120</v>
      </c>
    </row>
    <row r="257" spans="1:65" s="13" customFormat="1" ht="11.25">
      <c r="B257" s="183"/>
      <c r="D257" s="175" t="s">
        <v>176</v>
      </c>
      <c r="E257" s="184" t="s">
        <v>1</v>
      </c>
      <c r="F257" s="185" t="s">
        <v>401</v>
      </c>
      <c r="H257" s="186">
        <v>4.4249999999999998</v>
      </c>
      <c r="I257" s="187"/>
      <c r="L257" s="183"/>
      <c r="M257" s="188"/>
      <c r="N257" s="189"/>
      <c r="O257" s="189"/>
      <c r="P257" s="189"/>
      <c r="Q257" s="189"/>
      <c r="R257" s="189"/>
      <c r="S257" s="189"/>
      <c r="T257" s="190"/>
      <c r="AT257" s="184" t="s">
        <v>176</v>
      </c>
      <c r="AU257" s="184" t="s">
        <v>85</v>
      </c>
      <c r="AV257" s="13" t="s">
        <v>85</v>
      </c>
      <c r="AW257" s="13" t="s">
        <v>32</v>
      </c>
      <c r="AX257" s="13" t="s">
        <v>76</v>
      </c>
      <c r="AY257" s="184" t="s">
        <v>120</v>
      </c>
    </row>
    <row r="258" spans="1:65" s="14" customFormat="1" ht="11.25">
      <c r="B258" s="191"/>
      <c r="D258" s="175" t="s">
        <v>176</v>
      </c>
      <c r="E258" s="192" t="s">
        <v>1</v>
      </c>
      <c r="F258" s="193" t="s">
        <v>181</v>
      </c>
      <c r="H258" s="194">
        <v>12.824999999999999</v>
      </c>
      <c r="I258" s="195"/>
      <c r="L258" s="191"/>
      <c r="M258" s="196"/>
      <c r="N258" s="197"/>
      <c r="O258" s="197"/>
      <c r="P258" s="197"/>
      <c r="Q258" s="197"/>
      <c r="R258" s="197"/>
      <c r="S258" s="197"/>
      <c r="T258" s="198"/>
      <c r="AT258" s="192" t="s">
        <v>176</v>
      </c>
      <c r="AU258" s="192" t="s">
        <v>85</v>
      </c>
      <c r="AV258" s="14" t="s">
        <v>138</v>
      </c>
      <c r="AW258" s="14" t="s">
        <v>32</v>
      </c>
      <c r="AX258" s="14" t="s">
        <v>83</v>
      </c>
      <c r="AY258" s="192" t="s">
        <v>120</v>
      </c>
    </row>
    <row r="259" spans="1:65" s="2" customFormat="1" ht="16.5" customHeight="1">
      <c r="A259" s="31"/>
      <c r="B259" s="160"/>
      <c r="C259" s="199" t="s">
        <v>402</v>
      </c>
      <c r="D259" s="199" t="s">
        <v>241</v>
      </c>
      <c r="E259" s="200" t="s">
        <v>403</v>
      </c>
      <c r="F259" s="201" t="s">
        <v>404</v>
      </c>
      <c r="G259" s="202" t="s">
        <v>244</v>
      </c>
      <c r="H259" s="203">
        <v>30.78</v>
      </c>
      <c r="I259" s="204"/>
      <c r="J259" s="205">
        <f>ROUND(I259*H259,2)</f>
        <v>0</v>
      </c>
      <c r="K259" s="206"/>
      <c r="L259" s="207"/>
      <c r="M259" s="208" t="s">
        <v>1</v>
      </c>
      <c r="N259" s="209" t="s">
        <v>41</v>
      </c>
      <c r="O259" s="57"/>
      <c r="P259" s="171">
        <f>O259*H259</f>
        <v>0</v>
      </c>
      <c r="Q259" s="171">
        <v>1E-3</v>
      </c>
      <c r="R259" s="171">
        <f>Q259*H259</f>
        <v>3.0780000000000002E-2</v>
      </c>
      <c r="S259" s="171">
        <v>0</v>
      </c>
      <c r="T259" s="172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73" t="s">
        <v>354</v>
      </c>
      <c r="AT259" s="173" t="s">
        <v>241</v>
      </c>
      <c r="AU259" s="173" t="s">
        <v>85</v>
      </c>
      <c r="AY259" s="16" t="s">
        <v>120</v>
      </c>
      <c r="BE259" s="174">
        <f>IF(N259="základní",J259,0)</f>
        <v>0</v>
      </c>
      <c r="BF259" s="174">
        <f>IF(N259="snížená",J259,0)</f>
        <v>0</v>
      </c>
      <c r="BG259" s="174">
        <f>IF(N259="zákl. přenesená",J259,0)</f>
        <v>0</v>
      </c>
      <c r="BH259" s="174">
        <f>IF(N259="sníž. přenesená",J259,0)</f>
        <v>0</v>
      </c>
      <c r="BI259" s="174">
        <f>IF(N259="nulová",J259,0)</f>
        <v>0</v>
      </c>
      <c r="BJ259" s="16" t="s">
        <v>83</v>
      </c>
      <c r="BK259" s="174">
        <f>ROUND(I259*H259,2)</f>
        <v>0</v>
      </c>
      <c r="BL259" s="16" t="s">
        <v>202</v>
      </c>
      <c r="BM259" s="173" t="s">
        <v>405</v>
      </c>
    </row>
    <row r="260" spans="1:65" s="2" customFormat="1" ht="11.25">
      <c r="A260" s="31"/>
      <c r="B260" s="32"/>
      <c r="C260" s="31"/>
      <c r="D260" s="175" t="s">
        <v>129</v>
      </c>
      <c r="E260" s="31"/>
      <c r="F260" s="176" t="s">
        <v>404</v>
      </c>
      <c r="G260" s="31"/>
      <c r="H260" s="31"/>
      <c r="I260" s="95"/>
      <c r="J260" s="31"/>
      <c r="K260" s="31"/>
      <c r="L260" s="32"/>
      <c r="M260" s="177"/>
      <c r="N260" s="178"/>
      <c r="O260" s="57"/>
      <c r="P260" s="57"/>
      <c r="Q260" s="57"/>
      <c r="R260" s="57"/>
      <c r="S260" s="57"/>
      <c r="T260" s="58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T260" s="16" t="s">
        <v>129</v>
      </c>
      <c r="AU260" s="16" t="s">
        <v>85</v>
      </c>
    </row>
    <row r="261" spans="1:65" s="13" customFormat="1" ht="11.25">
      <c r="B261" s="183"/>
      <c r="D261" s="175" t="s">
        <v>176</v>
      </c>
      <c r="F261" s="185" t="s">
        <v>406</v>
      </c>
      <c r="H261" s="186">
        <v>30.78</v>
      </c>
      <c r="I261" s="187"/>
      <c r="L261" s="183"/>
      <c r="M261" s="188"/>
      <c r="N261" s="189"/>
      <c r="O261" s="189"/>
      <c r="P261" s="189"/>
      <c r="Q261" s="189"/>
      <c r="R261" s="189"/>
      <c r="S261" s="189"/>
      <c r="T261" s="190"/>
      <c r="AT261" s="184" t="s">
        <v>176</v>
      </c>
      <c r="AU261" s="184" t="s">
        <v>85</v>
      </c>
      <c r="AV261" s="13" t="s">
        <v>85</v>
      </c>
      <c r="AW261" s="13" t="s">
        <v>3</v>
      </c>
      <c r="AX261" s="13" t="s">
        <v>83</v>
      </c>
      <c r="AY261" s="184" t="s">
        <v>120</v>
      </c>
    </row>
    <row r="262" spans="1:65" s="2" customFormat="1" ht="36" customHeight="1">
      <c r="A262" s="31"/>
      <c r="B262" s="160"/>
      <c r="C262" s="161" t="s">
        <v>407</v>
      </c>
      <c r="D262" s="161" t="s">
        <v>123</v>
      </c>
      <c r="E262" s="162" t="s">
        <v>408</v>
      </c>
      <c r="F262" s="163" t="s">
        <v>409</v>
      </c>
      <c r="G262" s="164" t="s">
        <v>231</v>
      </c>
      <c r="H262" s="165">
        <v>9.4</v>
      </c>
      <c r="I262" s="166"/>
      <c r="J262" s="167">
        <f>ROUND(I262*H262,2)</f>
        <v>0</v>
      </c>
      <c r="K262" s="168"/>
      <c r="L262" s="32"/>
      <c r="M262" s="169" t="s">
        <v>1</v>
      </c>
      <c r="N262" s="170" t="s">
        <v>41</v>
      </c>
      <c r="O262" s="57"/>
      <c r="P262" s="171">
        <f>O262*H262</f>
        <v>0</v>
      </c>
      <c r="Q262" s="171">
        <v>1E-3</v>
      </c>
      <c r="R262" s="171">
        <f>Q262*H262</f>
        <v>9.4000000000000004E-3</v>
      </c>
      <c r="S262" s="171">
        <v>0</v>
      </c>
      <c r="T262" s="172">
        <f>S262*H262</f>
        <v>0</v>
      </c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R262" s="173" t="s">
        <v>202</v>
      </c>
      <c r="AT262" s="173" t="s">
        <v>123</v>
      </c>
      <c r="AU262" s="173" t="s">
        <v>85</v>
      </c>
      <c r="AY262" s="16" t="s">
        <v>120</v>
      </c>
      <c r="BE262" s="174">
        <f>IF(N262="základní",J262,0)</f>
        <v>0</v>
      </c>
      <c r="BF262" s="174">
        <f>IF(N262="snížená",J262,0)</f>
        <v>0</v>
      </c>
      <c r="BG262" s="174">
        <f>IF(N262="zákl. přenesená",J262,0)</f>
        <v>0</v>
      </c>
      <c r="BH262" s="174">
        <f>IF(N262="sníž. přenesená",J262,0)</f>
        <v>0</v>
      </c>
      <c r="BI262" s="174">
        <f>IF(N262="nulová",J262,0)</f>
        <v>0</v>
      </c>
      <c r="BJ262" s="16" t="s">
        <v>83</v>
      </c>
      <c r="BK262" s="174">
        <f>ROUND(I262*H262,2)</f>
        <v>0</v>
      </c>
      <c r="BL262" s="16" t="s">
        <v>202</v>
      </c>
      <c r="BM262" s="173" t="s">
        <v>410</v>
      </c>
    </row>
    <row r="263" spans="1:65" s="2" customFormat="1" ht="19.5">
      <c r="A263" s="31"/>
      <c r="B263" s="32"/>
      <c r="C263" s="31"/>
      <c r="D263" s="175" t="s">
        <v>129</v>
      </c>
      <c r="E263" s="31"/>
      <c r="F263" s="176" t="s">
        <v>411</v>
      </c>
      <c r="G263" s="31"/>
      <c r="H263" s="31"/>
      <c r="I263" s="95"/>
      <c r="J263" s="31"/>
      <c r="K263" s="31"/>
      <c r="L263" s="32"/>
      <c r="M263" s="177"/>
      <c r="N263" s="178"/>
      <c r="O263" s="57"/>
      <c r="P263" s="57"/>
      <c r="Q263" s="57"/>
      <c r="R263" s="57"/>
      <c r="S263" s="57"/>
      <c r="T263" s="58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T263" s="16" t="s">
        <v>129</v>
      </c>
      <c r="AU263" s="16" t="s">
        <v>85</v>
      </c>
    </row>
    <row r="264" spans="1:65" s="13" customFormat="1" ht="11.25">
      <c r="B264" s="183"/>
      <c r="D264" s="175" t="s">
        <v>176</v>
      </c>
      <c r="E264" s="184" t="s">
        <v>1</v>
      </c>
      <c r="F264" s="185" t="s">
        <v>412</v>
      </c>
      <c r="H264" s="186">
        <v>9.4</v>
      </c>
      <c r="I264" s="187"/>
      <c r="L264" s="183"/>
      <c r="M264" s="188"/>
      <c r="N264" s="189"/>
      <c r="O264" s="189"/>
      <c r="P264" s="189"/>
      <c r="Q264" s="189"/>
      <c r="R264" s="189"/>
      <c r="S264" s="189"/>
      <c r="T264" s="190"/>
      <c r="AT264" s="184" t="s">
        <v>176</v>
      </c>
      <c r="AU264" s="184" t="s">
        <v>85</v>
      </c>
      <c r="AV264" s="13" t="s">
        <v>85</v>
      </c>
      <c r="AW264" s="13" t="s">
        <v>32</v>
      </c>
      <c r="AX264" s="13" t="s">
        <v>83</v>
      </c>
      <c r="AY264" s="184" t="s">
        <v>120</v>
      </c>
    </row>
    <row r="265" spans="1:65" s="2" customFormat="1" ht="16.5" customHeight="1">
      <c r="A265" s="31"/>
      <c r="B265" s="160"/>
      <c r="C265" s="161" t="s">
        <v>413</v>
      </c>
      <c r="D265" s="161" t="s">
        <v>123</v>
      </c>
      <c r="E265" s="162" t="s">
        <v>414</v>
      </c>
      <c r="F265" s="163" t="s">
        <v>415</v>
      </c>
      <c r="G265" s="164" t="s">
        <v>126</v>
      </c>
      <c r="H265" s="165">
        <v>1</v>
      </c>
      <c r="I265" s="166"/>
      <c r="J265" s="167">
        <f>ROUND(I265*H265,2)</f>
        <v>0</v>
      </c>
      <c r="K265" s="168"/>
      <c r="L265" s="32"/>
      <c r="M265" s="169" t="s">
        <v>1</v>
      </c>
      <c r="N265" s="170" t="s">
        <v>41</v>
      </c>
      <c r="O265" s="57"/>
      <c r="P265" s="171">
        <f>O265*H265</f>
        <v>0</v>
      </c>
      <c r="Q265" s="171">
        <v>0</v>
      </c>
      <c r="R265" s="171">
        <f>Q265*H265</f>
        <v>0</v>
      </c>
      <c r="S265" s="171">
        <v>0</v>
      </c>
      <c r="T265" s="172">
        <f>S265*H265</f>
        <v>0</v>
      </c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R265" s="173" t="s">
        <v>202</v>
      </c>
      <c r="AT265" s="173" t="s">
        <v>123</v>
      </c>
      <c r="AU265" s="173" t="s">
        <v>85</v>
      </c>
      <c r="AY265" s="16" t="s">
        <v>120</v>
      </c>
      <c r="BE265" s="174">
        <f>IF(N265="základní",J265,0)</f>
        <v>0</v>
      </c>
      <c r="BF265" s="174">
        <f>IF(N265="snížená",J265,0)</f>
        <v>0</v>
      </c>
      <c r="BG265" s="174">
        <f>IF(N265="zákl. přenesená",J265,0)</f>
        <v>0</v>
      </c>
      <c r="BH265" s="174">
        <f>IF(N265="sníž. přenesená",J265,0)</f>
        <v>0</v>
      </c>
      <c r="BI265" s="174">
        <f>IF(N265="nulová",J265,0)</f>
        <v>0</v>
      </c>
      <c r="BJ265" s="16" t="s">
        <v>83</v>
      </c>
      <c r="BK265" s="174">
        <f>ROUND(I265*H265,2)</f>
        <v>0</v>
      </c>
      <c r="BL265" s="16" t="s">
        <v>202</v>
      </c>
      <c r="BM265" s="173" t="s">
        <v>416</v>
      </c>
    </row>
    <row r="266" spans="1:65" s="2" customFormat="1" ht="11.25">
      <c r="A266" s="31"/>
      <c r="B266" s="32"/>
      <c r="C266" s="31"/>
      <c r="D266" s="175" t="s">
        <v>129</v>
      </c>
      <c r="E266" s="31"/>
      <c r="F266" s="176" t="s">
        <v>415</v>
      </c>
      <c r="G266" s="31"/>
      <c r="H266" s="31"/>
      <c r="I266" s="95"/>
      <c r="J266" s="31"/>
      <c r="K266" s="31"/>
      <c r="L266" s="32"/>
      <c r="M266" s="177"/>
      <c r="N266" s="178"/>
      <c r="O266" s="57"/>
      <c r="P266" s="57"/>
      <c r="Q266" s="57"/>
      <c r="R266" s="57"/>
      <c r="S266" s="57"/>
      <c r="T266" s="58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T266" s="16" t="s">
        <v>129</v>
      </c>
      <c r="AU266" s="16" t="s">
        <v>85</v>
      </c>
    </row>
    <row r="267" spans="1:65" s="2" customFormat="1" ht="24" customHeight="1">
      <c r="A267" s="31"/>
      <c r="B267" s="160"/>
      <c r="C267" s="161" t="s">
        <v>417</v>
      </c>
      <c r="D267" s="161" t="s">
        <v>123</v>
      </c>
      <c r="E267" s="162" t="s">
        <v>418</v>
      </c>
      <c r="F267" s="163" t="s">
        <v>419</v>
      </c>
      <c r="G267" s="164" t="s">
        <v>231</v>
      </c>
      <c r="H267" s="165">
        <v>20.399999999999999</v>
      </c>
      <c r="I267" s="166"/>
      <c r="J267" s="167">
        <f>ROUND(I267*H267,2)</f>
        <v>0</v>
      </c>
      <c r="K267" s="168"/>
      <c r="L267" s="32"/>
      <c r="M267" s="169" t="s">
        <v>1</v>
      </c>
      <c r="N267" s="170" t="s">
        <v>41</v>
      </c>
      <c r="O267" s="57"/>
      <c r="P267" s="171">
        <f>O267*H267</f>
        <v>0</v>
      </c>
      <c r="Q267" s="171">
        <v>0</v>
      </c>
      <c r="R267" s="171">
        <f>Q267*H267</f>
        <v>0</v>
      </c>
      <c r="S267" s="171">
        <v>0</v>
      </c>
      <c r="T267" s="172">
        <f>S267*H267</f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73" t="s">
        <v>202</v>
      </c>
      <c r="AT267" s="173" t="s">
        <v>123</v>
      </c>
      <c r="AU267" s="173" t="s">
        <v>85</v>
      </c>
      <c r="AY267" s="16" t="s">
        <v>120</v>
      </c>
      <c r="BE267" s="174">
        <f>IF(N267="základní",J267,0)</f>
        <v>0</v>
      </c>
      <c r="BF267" s="174">
        <f>IF(N267="snížená",J267,0)</f>
        <v>0</v>
      </c>
      <c r="BG267" s="174">
        <f>IF(N267="zákl. přenesená",J267,0)</f>
        <v>0</v>
      </c>
      <c r="BH267" s="174">
        <f>IF(N267="sníž. přenesená",J267,0)</f>
        <v>0</v>
      </c>
      <c r="BI267" s="174">
        <f>IF(N267="nulová",J267,0)</f>
        <v>0</v>
      </c>
      <c r="BJ267" s="16" t="s">
        <v>83</v>
      </c>
      <c r="BK267" s="174">
        <f>ROUND(I267*H267,2)</f>
        <v>0</v>
      </c>
      <c r="BL267" s="16" t="s">
        <v>202</v>
      </c>
      <c r="BM267" s="173" t="s">
        <v>420</v>
      </c>
    </row>
    <row r="268" spans="1:65" s="2" customFormat="1" ht="29.25">
      <c r="A268" s="31"/>
      <c r="B268" s="32"/>
      <c r="C268" s="31"/>
      <c r="D268" s="175" t="s">
        <v>129</v>
      </c>
      <c r="E268" s="31"/>
      <c r="F268" s="176" t="s">
        <v>421</v>
      </c>
      <c r="G268" s="31"/>
      <c r="H268" s="31"/>
      <c r="I268" s="95"/>
      <c r="J268" s="31"/>
      <c r="K268" s="31"/>
      <c r="L268" s="32"/>
      <c r="M268" s="177"/>
      <c r="N268" s="178"/>
      <c r="O268" s="57"/>
      <c r="P268" s="57"/>
      <c r="Q268" s="57"/>
      <c r="R268" s="57"/>
      <c r="S268" s="57"/>
      <c r="T268" s="58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T268" s="16" t="s">
        <v>129</v>
      </c>
      <c r="AU268" s="16" t="s">
        <v>85</v>
      </c>
    </row>
    <row r="269" spans="1:65" s="13" customFormat="1" ht="11.25">
      <c r="B269" s="183"/>
      <c r="D269" s="175" t="s">
        <v>176</v>
      </c>
      <c r="E269" s="184" t="s">
        <v>1</v>
      </c>
      <c r="F269" s="185" t="s">
        <v>422</v>
      </c>
      <c r="H269" s="186">
        <v>20.399999999999999</v>
      </c>
      <c r="I269" s="187"/>
      <c r="L269" s="183"/>
      <c r="M269" s="188"/>
      <c r="N269" s="189"/>
      <c r="O269" s="189"/>
      <c r="P269" s="189"/>
      <c r="Q269" s="189"/>
      <c r="R269" s="189"/>
      <c r="S269" s="189"/>
      <c r="T269" s="190"/>
      <c r="AT269" s="184" t="s">
        <v>176</v>
      </c>
      <c r="AU269" s="184" t="s">
        <v>85</v>
      </c>
      <c r="AV269" s="13" t="s">
        <v>85</v>
      </c>
      <c r="AW269" s="13" t="s">
        <v>32</v>
      </c>
      <c r="AX269" s="13" t="s">
        <v>83</v>
      </c>
      <c r="AY269" s="184" t="s">
        <v>120</v>
      </c>
    </row>
    <row r="270" spans="1:65" s="2" customFormat="1" ht="24" customHeight="1">
      <c r="A270" s="31"/>
      <c r="B270" s="160"/>
      <c r="C270" s="161" t="s">
        <v>423</v>
      </c>
      <c r="D270" s="161" t="s">
        <v>123</v>
      </c>
      <c r="E270" s="162" t="s">
        <v>424</v>
      </c>
      <c r="F270" s="163" t="s">
        <v>425</v>
      </c>
      <c r="G270" s="164" t="s">
        <v>231</v>
      </c>
      <c r="H270" s="165">
        <v>71.790000000000006</v>
      </c>
      <c r="I270" s="166"/>
      <c r="J270" s="167">
        <f>ROUND(I270*H270,2)</f>
        <v>0</v>
      </c>
      <c r="K270" s="168"/>
      <c r="L270" s="32"/>
      <c r="M270" s="169" t="s">
        <v>1</v>
      </c>
      <c r="N270" s="170" t="s">
        <v>41</v>
      </c>
      <c r="O270" s="57"/>
      <c r="P270" s="171">
        <f>O270*H270</f>
        <v>0</v>
      </c>
      <c r="Q270" s="171">
        <v>0</v>
      </c>
      <c r="R270" s="171">
        <f>Q270*H270</f>
        <v>0</v>
      </c>
      <c r="S270" s="171">
        <v>0</v>
      </c>
      <c r="T270" s="172">
        <f>S270*H270</f>
        <v>0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173" t="s">
        <v>202</v>
      </c>
      <c r="AT270" s="173" t="s">
        <v>123</v>
      </c>
      <c r="AU270" s="173" t="s">
        <v>85</v>
      </c>
      <c r="AY270" s="16" t="s">
        <v>120</v>
      </c>
      <c r="BE270" s="174">
        <f>IF(N270="základní",J270,0)</f>
        <v>0</v>
      </c>
      <c r="BF270" s="174">
        <f>IF(N270="snížená",J270,0)</f>
        <v>0</v>
      </c>
      <c r="BG270" s="174">
        <f>IF(N270="zákl. přenesená",J270,0)</f>
        <v>0</v>
      </c>
      <c r="BH270" s="174">
        <f>IF(N270="sníž. přenesená",J270,0)</f>
        <v>0</v>
      </c>
      <c r="BI270" s="174">
        <f>IF(N270="nulová",J270,0)</f>
        <v>0</v>
      </c>
      <c r="BJ270" s="16" t="s">
        <v>83</v>
      </c>
      <c r="BK270" s="174">
        <f>ROUND(I270*H270,2)</f>
        <v>0</v>
      </c>
      <c r="BL270" s="16" t="s">
        <v>202</v>
      </c>
      <c r="BM270" s="173" t="s">
        <v>426</v>
      </c>
    </row>
    <row r="271" spans="1:65" s="2" customFormat="1" ht="19.5">
      <c r="A271" s="31"/>
      <c r="B271" s="32"/>
      <c r="C271" s="31"/>
      <c r="D271" s="175" t="s">
        <v>129</v>
      </c>
      <c r="E271" s="31"/>
      <c r="F271" s="176" t="s">
        <v>427</v>
      </c>
      <c r="G271" s="31"/>
      <c r="H271" s="31"/>
      <c r="I271" s="95"/>
      <c r="J271" s="31"/>
      <c r="K271" s="31"/>
      <c r="L271" s="32"/>
      <c r="M271" s="177"/>
      <c r="N271" s="178"/>
      <c r="O271" s="57"/>
      <c r="P271" s="57"/>
      <c r="Q271" s="57"/>
      <c r="R271" s="57"/>
      <c r="S271" s="57"/>
      <c r="T271" s="58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T271" s="16" t="s">
        <v>129</v>
      </c>
      <c r="AU271" s="16" t="s">
        <v>85</v>
      </c>
    </row>
    <row r="272" spans="1:65" s="13" customFormat="1" ht="11.25">
      <c r="B272" s="183"/>
      <c r="D272" s="175" t="s">
        <v>176</v>
      </c>
      <c r="E272" s="184" t="s">
        <v>1</v>
      </c>
      <c r="F272" s="185" t="s">
        <v>348</v>
      </c>
      <c r="H272" s="186">
        <v>33.875999999999998</v>
      </c>
      <c r="I272" s="187"/>
      <c r="L272" s="183"/>
      <c r="M272" s="188"/>
      <c r="N272" s="189"/>
      <c r="O272" s="189"/>
      <c r="P272" s="189"/>
      <c r="Q272" s="189"/>
      <c r="R272" s="189"/>
      <c r="S272" s="189"/>
      <c r="T272" s="190"/>
      <c r="AT272" s="184" t="s">
        <v>176</v>
      </c>
      <c r="AU272" s="184" t="s">
        <v>85</v>
      </c>
      <c r="AV272" s="13" t="s">
        <v>85</v>
      </c>
      <c r="AW272" s="13" t="s">
        <v>32</v>
      </c>
      <c r="AX272" s="13" t="s">
        <v>76</v>
      </c>
      <c r="AY272" s="184" t="s">
        <v>120</v>
      </c>
    </row>
    <row r="273" spans="1:65" s="13" customFormat="1" ht="11.25">
      <c r="B273" s="183"/>
      <c r="D273" s="175" t="s">
        <v>176</v>
      </c>
      <c r="E273" s="184" t="s">
        <v>1</v>
      </c>
      <c r="F273" s="185" t="s">
        <v>349</v>
      </c>
      <c r="H273" s="186">
        <v>2.04</v>
      </c>
      <c r="I273" s="187"/>
      <c r="L273" s="183"/>
      <c r="M273" s="188"/>
      <c r="N273" s="189"/>
      <c r="O273" s="189"/>
      <c r="P273" s="189"/>
      <c r="Q273" s="189"/>
      <c r="R273" s="189"/>
      <c r="S273" s="189"/>
      <c r="T273" s="190"/>
      <c r="AT273" s="184" t="s">
        <v>176</v>
      </c>
      <c r="AU273" s="184" t="s">
        <v>85</v>
      </c>
      <c r="AV273" s="13" t="s">
        <v>85</v>
      </c>
      <c r="AW273" s="13" t="s">
        <v>32</v>
      </c>
      <c r="AX273" s="13" t="s">
        <v>76</v>
      </c>
      <c r="AY273" s="184" t="s">
        <v>120</v>
      </c>
    </row>
    <row r="274" spans="1:65" s="13" customFormat="1" ht="11.25">
      <c r="B274" s="183"/>
      <c r="D274" s="175" t="s">
        <v>176</v>
      </c>
      <c r="E274" s="184" t="s">
        <v>1</v>
      </c>
      <c r="F274" s="185" t="s">
        <v>350</v>
      </c>
      <c r="H274" s="186">
        <v>4.1340000000000003</v>
      </c>
      <c r="I274" s="187"/>
      <c r="L274" s="183"/>
      <c r="M274" s="188"/>
      <c r="N274" s="189"/>
      <c r="O274" s="189"/>
      <c r="P274" s="189"/>
      <c r="Q274" s="189"/>
      <c r="R274" s="189"/>
      <c r="S274" s="189"/>
      <c r="T274" s="190"/>
      <c r="AT274" s="184" t="s">
        <v>176</v>
      </c>
      <c r="AU274" s="184" t="s">
        <v>85</v>
      </c>
      <c r="AV274" s="13" t="s">
        <v>85</v>
      </c>
      <c r="AW274" s="13" t="s">
        <v>32</v>
      </c>
      <c r="AX274" s="13" t="s">
        <v>76</v>
      </c>
      <c r="AY274" s="184" t="s">
        <v>120</v>
      </c>
    </row>
    <row r="275" spans="1:65" s="13" customFormat="1" ht="11.25">
      <c r="B275" s="183"/>
      <c r="D275" s="175" t="s">
        <v>176</v>
      </c>
      <c r="E275" s="184" t="s">
        <v>1</v>
      </c>
      <c r="F275" s="185" t="s">
        <v>428</v>
      </c>
      <c r="H275" s="186">
        <v>31.74</v>
      </c>
      <c r="I275" s="187"/>
      <c r="L275" s="183"/>
      <c r="M275" s="188"/>
      <c r="N275" s="189"/>
      <c r="O275" s="189"/>
      <c r="P275" s="189"/>
      <c r="Q275" s="189"/>
      <c r="R275" s="189"/>
      <c r="S275" s="189"/>
      <c r="T275" s="190"/>
      <c r="AT275" s="184" t="s">
        <v>176</v>
      </c>
      <c r="AU275" s="184" t="s">
        <v>85</v>
      </c>
      <c r="AV275" s="13" t="s">
        <v>85</v>
      </c>
      <c r="AW275" s="13" t="s">
        <v>32</v>
      </c>
      <c r="AX275" s="13" t="s">
        <v>76</v>
      </c>
      <c r="AY275" s="184" t="s">
        <v>120</v>
      </c>
    </row>
    <row r="276" spans="1:65" s="14" customFormat="1" ht="11.25">
      <c r="B276" s="191"/>
      <c r="D276" s="175" t="s">
        <v>176</v>
      </c>
      <c r="E276" s="192" t="s">
        <v>1</v>
      </c>
      <c r="F276" s="193" t="s">
        <v>181</v>
      </c>
      <c r="H276" s="194">
        <v>71.789999999999992</v>
      </c>
      <c r="I276" s="195"/>
      <c r="L276" s="191"/>
      <c r="M276" s="196"/>
      <c r="N276" s="197"/>
      <c r="O276" s="197"/>
      <c r="P276" s="197"/>
      <c r="Q276" s="197"/>
      <c r="R276" s="197"/>
      <c r="S276" s="197"/>
      <c r="T276" s="198"/>
      <c r="AT276" s="192" t="s">
        <v>176</v>
      </c>
      <c r="AU276" s="192" t="s">
        <v>85</v>
      </c>
      <c r="AV276" s="14" t="s">
        <v>138</v>
      </c>
      <c r="AW276" s="14" t="s">
        <v>32</v>
      </c>
      <c r="AX276" s="14" t="s">
        <v>83</v>
      </c>
      <c r="AY276" s="192" t="s">
        <v>120</v>
      </c>
    </row>
    <row r="277" spans="1:65" s="2" customFormat="1" ht="24" customHeight="1">
      <c r="A277" s="31"/>
      <c r="B277" s="160"/>
      <c r="C277" s="199" t="s">
        <v>429</v>
      </c>
      <c r="D277" s="199" t="s">
        <v>241</v>
      </c>
      <c r="E277" s="200" t="s">
        <v>430</v>
      </c>
      <c r="F277" s="201" t="s">
        <v>431</v>
      </c>
      <c r="G277" s="202" t="s">
        <v>244</v>
      </c>
      <c r="H277" s="203">
        <v>152.114</v>
      </c>
      <c r="I277" s="204"/>
      <c r="J277" s="205">
        <f>ROUND(I277*H277,2)</f>
        <v>0</v>
      </c>
      <c r="K277" s="206"/>
      <c r="L277" s="207"/>
      <c r="M277" s="208" t="s">
        <v>1</v>
      </c>
      <c r="N277" s="209" t="s">
        <v>41</v>
      </c>
      <c r="O277" s="57"/>
      <c r="P277" s="171">
        <f>O277*H277</f>
        <v>0</v>
      </c>
      <c r="Q277" s="171">
        <v>1E-3</v>
      </c>
      <c r="R277" s="171">
        <f>Q277*H277</f>
        <v>0.152114</v>
      </c>
      <c r="S277" s="171">
        <v>0</v>
      </c>
      <c r="T277" s="172">
        <f>S277*H277</f>
        <v>0</v>
      </c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R277" s="173" t="s">
        <v>354</v>
      </c>
      <c r="AT277" s="173" t="s">
        <v>241</v>
      </c>
      <c r="AU277" s="173" t="s">
        <v>85</v>
      </c>
      <c r="AY277" s="16" t="s">
        <v>120</v>
      </c>
      <c r="BE277" s="174">
        <f>IF(N277="základní",J277,0)</f>
        <v>0</v>
      </c>
      <c r="BF277" s="174">
        <f>IF(N277="snížená",J277,0)</f>
        <v>0</v>
      </c>
      <c r="BG277" s="174">
        <f>IF(N277="zákl. přenesená",J277,0)</f>
        <v>0</v>
      </c>
      <c r="BH277" s="174">
        <f>IF(N277="sníž. přenesená",J277,0)</f>
        <v>0</v>
      </c>
      <c r="BI277" s="174">
        <f>IF(N277="nulová",J277,0)</f>
        <v>0</v>
      </c>
      <c r="BJ277" s="16" t="s">
        <v>83</v>
      </c>
      <c r="BK277" s="174">
        <f>ROUND(I277*H277,2)</f>
        <v>0</v>
      </c>
      <c r="BL277" s="16" t="s">
        <v>202</v>
      </c>
      <c r="BM277" s="173" t="s">
        <v>432</v>
      </c>
    </row>
    <row r="278" spans="1:65" s="2" customFormat="1" ht="19.5">
      <c r="A278" s="31"/>
      <c r="B278" s="32"/>
      <c r="C278" s="31"/>
      <c r="D278" s="175" t="s">
        <v>129</v>
      </c>
      <c r="E278" s="31"/>
      <c r="F278" s="176" t="s">
        <v>431</v>
      </c>
      <c r="G278" s="31"/>
      <c r="H278" s="31"/>
      <c r="I278" s="95"/>
      <c r="J278" s="31"/>
      <c r="K278" s="31"/>
      <c r="L278" s="32"/>
      <c r="M278" s="177"/>
      <c r="N278" s="178"/>
      <c r="O278" s="57"/>
      <c r="P278" s="57"/>
      <c r="Q278" s="57"/>
      <c r="R278" s="57"/>
      <c r="S278" s="57"/>
      <c r="T278" s="58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T278" s="16" t="s">
        <v>129</v>
      </c>
      <c r="AU278" s="16" t="s">
        <v>85</v>
      </c>
    </row>
    <row r="279" spans="1:65" s="13" customFormat="1" ht="11.25">
      <c r="B279" s="183"/>
      <c r="D279" s="175" t="s">
        <v>176</v>
      </c>
      <c r="E279" s="184" t="s">
        <v>1</v>
      </c>
      <c r="F279" s="185" t="s">
        <v>433</v>
      </c>
      <c r="H279" s="186">
        <v>92.19</v>
      </c>
      <c r="I279" s="187"/>
      <c r="L279" s="183"/>
      <c r="M279" s="188"/>
      <c r="N279" s="189"/>
      <c r="O279" s="189"/>
      <c r="P279" s="189"/>
      <c r="Q279" s="189"/>
      <c r="R279" s="189"/>
      <c r="S279" s="189"/>
      <c r="T279" s="190"/>
      <c r="AT279" s="184" t="s">
        <v>176</v>
      </c>
      <c r="AU279" s="184" t="s">
        <v>85</v>
      </c>
      <c r="AV279" s="13" t="s">
        <v>85</v>
      </c>
      <c r="AW279" s="13" t="s">
        <v>32</v>
      </c>
      <c r="AX279" s="13" t="s">
        <v>83</v>
      </c>
      <c r="AY279" s="184" t="s">
        <v>120</v>
      </c>
    </row>
    <row r="280" spans="1:65" s="13" customFormat="1" ht="11.25">
      <c r="B280" s="183"/>
      <c r="D280" s="175" t="s">
        <v>176</v>
      </c>
      <c r="F280" s="185" t="s">
        <v>434</v>
      </c>
      <c r="H280" s="186">
        <v>152.114</v>
      </c>
      <c r="I280" s="187"/>
      <c r="L280" s="183"/>
      <c r="M280" s="188"/>
      <c r="N280" s="189"/>
      <c r="O280" s="189"/>
      <c r="P280" s="189"/>
      <c r="Q280" s="189"/>
      <c r="R280" s="189"/>
      <c r="S280" s="189"/>
      <c r="T280" s="190"/>
      <c r="AT280" s="184" t="s">
        <v>176</v>
      </c>
      <c r="AU280" s="184" t="s">
        <v>85</v>
      </c>
      <c r="AV280" s="13" t="s">
        <v>85</v>
      </c>
      <c r="AW280" s="13" t="s">
        <v>3</v>
      </c>
      <c r="AX280" s="13" t="s">
        <v>83</v>
      </c>
      <c r="AY280" s="184" t="s">
        <v>120</v>
      </c>
    </row>
    <row r="281" spans="1:65" s="2" customFormat="1" ht="24" customHeight="1">
      <c r="A281" s="31"/>
      <c r="B281" s="160"/>
      <c r="C281" s="161" t="s">
        <v>435</v>
      </c>
      <c r="D281" s="161" t="s">
        <v>123</v>
      </c>
      <c r="E281" s="162" t="s">
        <v>436</v>
      </c>
      <c r="F281" s="163" t="s">
        <v>437</v>
      </c>
      <c r="G281" s="164" t="s">
        <v>438</v>
      </c>
      <c r="H281" s="210"/>
      <c r="I281" s="166"/>
      <c r="J281" s="167">
        <f>ROUND(I281*H281,2)</f>
        <v>0</v>
      </c>
      <c r="K281" s="168"/>
      <c r="L281" s="32"/>
      <c r="M281" s="169" t="s">
        <v>1</v>
      </c>
      <c r="N281" s="170" t="s">
        <v>41</v>
      </c>
      <c r="O281" s="57"/>
      <c r="P281" s="171">
        <f>O281*H281</f>
        <v>0</v>
      </c>
      <c r="Q281" s="171">
        <v>0</v>
      </c>
      <c r="R281" s="171">
        <f>Q281*H281</f>
        <v>0</v>
      </c>
      <c r="S281" s="171">
        <v>0</v>
      </c>
      <c r="T281" s="172">
        <f>S281*H281</f>
        <v>0</v>
      </c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R281" s="173" t="s">
        <v>202</v>
      </c>
      <c r="AT281" s="173" t="s">
        <v>123</v>
      </c>
      <c r="AU281" s="173" t="s">
        <v>85</v>
      </c>
      <c r="AY281" s="16" t="s">
        <v>120</v>
      </c>
      <c r="BE281" s="174">
        <f>IF(N281="základní",J281,0)</f>
        <v>0</v>
      </c>
      <c r="BF281" s="174">
        <f>IF(N281="snížená",J281,0)</f>
        <v>0</v>
      </c>
      <c r="BG281" s="174">
        <f>IF(N281="zákl. přenesená",J281,0)</f>
        <v>0</v>
      </c>
      <c r="BH281" s="174">
        <f>IF(N281="sníž. přenesená",J281,0)</f>
        <v>0</v>
      </c>
      <c r="BI281" s="174">
        <f>IF(N281="nulová",J281,0)</f>
        <v>0</v>
      </c>
      <c r="BJ281" s="16" t="s">
        <v>83</v>
      </c>
      <c r="BK281" s="174">
        <f>ROUND(I281*H281,2)</f>
        <v>0</v>
      </c>
      <c r="BL281" s="16" t="s">
        <v>202</v>
      </c>
      <c r="BM281" s="173" t="s">
        <v>439</v>
      </c>
    </row>
    <row r="282" spans="1:65" s="2" customFormat="1" ht="29.25">
      <c r="A282" s="31"/>
      <c r="B282" s="32"/>
      <c r="C282" s="31"/>
      <c r="D282" s="175" t="s">
        <v>129</v>
      </c>
      <c r="E282" s="31"/>
      <c r="F282" s="176" t="s">
        <v>440</v>
      </c>
      <c r="G282" s="31"/>
      <c r="H282" s="31"/>
      <c r="I282" s="95"/>
      <c r="J282" s="31"/>
      <c r="K282" s="31"/>
      <c r="L282" s="32"/>
      <c r="M282" s="177"/>
      <c r="N282" s="178"/>
      <c r="O282" s="57"/>
      <c r="P282" s="57"/>
      <c r="Q282" s="57"/>
      <c r="R282" s="57"/>
      <c r="S282" s="57"/>
      <c r="T282" s="58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T282" s="16" t="s">
        <v>129</v>
      </c>
      <c r="AU282" s="16" t="s">
        <v>85</v>
      </c>
    </row>
    <row r="283" spans="1:65" s="12" customFormat="1" ht="22.9" customHeight="1">
      <c r="B283" s="147"/>
      <c r="D283" s="148" t="s">
        <v>75</v>
      </c>
      <c r="E283" s="158" t="s">
        <v>441</v>
      </c>
      <c r="F283" s="158" t="s">
        <v>442</v>
      </c>
      <c r="I283" s="150"/>
      <c r="J283" s="159">
        <f>BK283</f>
        <v>0</v>
      </c>
      <c r="L283" s="147"/>
      <c r="M283" s="152"/>
      <c r="N283" s="153"/>
      <c r="O283" s="153"/>
      <c r="P283" s="154">
        <f>SUM(P284:P307)</f>
        <v>0</v>
      </c>
      <c r="Q283" s="153"/>
      <c r="R283" s="154">
        <f>SUM(R284:R307)</f>
        <v>0.59288863999999997</v>
      </c>
      <c r="S283" s="153"/>
      <c r="T283" s="155">
        <f>SUM(T284:T307)</f>
        <v>0</v>
      </c>
      <c r="AR283" s="148" t="s">
        <v>85</v>
      </c>
      <c r="AT283" s="156" t="s">
        <v>75</v>
      </c>
      <c r="AU283" s="156" t="s">
        <v>83</v>
      </c>
      <c r="AY283" s="148" t="s">
        <v>120</v>
      </c>
      <c r="BK283" s="157">
        <f>SUM(BK284:BK307)</f>
        <v>0</v>
      </c>
    </row>
    <row r="284" spans="1:65" s="2" customFormat="1" ht="24" customHeight="1">
      <c r="A284" s="31"/>
      <c r="B284" s="160"/>
      <c r="C284" s="161" t="s">
        <v>443</v>
      </c>
      <c r="D284" s="161" t="s">
        <v>123</v>
      </c>
      <c r="E284" s="162" t="s">
        <v>444</v>
      </c>
      <c r="F284" s="163" t="s">
        <v>445</v>
      </c>
      <c r="G284" s="164" t="s">
        <v>231</v>
      </c>
      <c r="H284" s="165">
        <v>32.655000000000001</v>
      </c>
      <c r="I284" s="166"/>
      <c r="J284" s="167">
        <f>ROUND(I284*H284,2)</f>
        <v>0</v>
      </c>
      <c r="K284" s="168"/>
      <c r="L284" s="32"/>
      <c r="M284" s="169" t="s">
        <v>1</v>
      </c>
      <c r="N284" s="170" t="s">
        <v>41</v>
      </c>
      <c r="O284" s="57"/>
      <c r="P284" s="171">
        <f>O284*H284</f>
        <v>0</v>
      </c>
      <c r="Q284" s="171">
        <v>0</v>
      </c>
      <c r="R284" s="171">
        <f>Q284*H284</f>
        <v>0</v>
      </c>
      <c r="S284" s="171">
        <v>0</v>
      </c>
      <c r="T284" s="172">
        <f>S284*H284</f>
        <v>0</v>
      </c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R284" s="173" t="s">
        <v>202</v>
      </c>
      <c r="AT284" s="173" t="s">
        <v>123</v>
      </c>
      <c r="AU284" s="173" t="s">
        <v>85</v>
      </c>
      <c r="AY284" s="16" t="s">
        <v>120</v>
      </c>
      <c r="BE284" s="174">
        <f>IF(N284="základní",J284,0)</f>
        <v>0</v>
      </c>
      <c r="BF284" s="174">
        <f>IF(N284="snížená",J284,0)</f>
        <v>0</v>
      </c>
      <c r="BG284" s="174">
        <f>IF(N284="zákl. přenesená",J284,0)</f>
        <v>0</v>
      </c>
      <c r="BH284" s="174">
        <f>IF(N284="sníž. přenesená",J284,0)</f>
        <v>0</v>
      </c>
      <c r="BI284" s="174">
        <f>IF(N284="nulová",J284,0)</f>
        <v>0</v>
      </c>
      <c r="BJ284" s="16" t="s">
        <v>83</v>
      </c>
      <c r="BK284" s="174">
        <f>ROUND(I284*H284,2)</f>
        <v>0</v>
      </c>
      <c r="BL284" s="16" t="s">
        <v>202</v>
      </c>
      <c r="BM284" s="173" t="s">
        <v>446</v>
      </c>
    </row>
    <row r="285" spans="1:65" s="2" customFormat="1" ht="19.5">
      <c r="A285" s="31"/>
      <c r="B285" s="32"/>
      <c r="C285" s="31"/>
      <c r="D285" s="175" t="s">
        <v>129</v>
      </c>
      <c r="E285" s="31"/>
      <c r="F285" s="176" t="s">
        <v>447</v>
      </c>
      <c r="G285" s="31"/>
      <c r="H285" s="31"/>
      <c r="I285" s="95"/>
      <c r="J285" s="31"/>
      <c r="K285" s="31"/>
      <c r="L285" s="32"/>
      <c r="M285" s="177"/>
      <c r="N285" s="178"/>
      <c r="O285" s="57"/>
      <c r="P285" s="57"/>
      <c r="Q285" s="57"/>
      <c r="R285" s="57"/>
      <c r="S285" s="57"/>
      <c r="T285" s="58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T285" s="16" t="s">
        <v>129</v>
      </c>
      <c r="AU285" s="16" t="s">
        <v>85</v>
      </c>
    </row>
    <row r="286" spans="1:65" s="13" customFormat="1" ht="11.25">
      <c r="B286" s="183"/>
      <c r="D286" s="175" t="s">
        <v>176</v>
      </c>
      <c r="E286" s="184" t="s">
        <v>1</v>
      </c>
      <c r="F286" s="185" t="s">
        <v>448</v>
      </c>
      <c r="H286" s="186">
        <v>15.962999999999999</v>
      </c>
      <c r="I286" s="187"/>
      <c r="L286" s="183"/>
      <c r="M286" s="188"/>
      <c r="N286" s="189"/>
      <c r="O286" s="189"/>
      <c r="P286" s="189"/>
      <c r="Q286" s="189"/>
      <c r="R286" s="189"/>
      <c r="S286" s="189"/>
      <c r="T286" s="190"/>
      <c r="AT286" s="184" t="s">
        <v>176</v>
      </c>
      <c r="AU286" s="184" t="s">
        <v>85</v>
      </c>
      <c r="AV286" s="13" t="s">
        <v>85</v>
      </c>
      <c r="AW286" s="13" t="s">
        <v>32</v>
      </c>
      <c r="AX286" s="13" t="s">
        <v>76</v>
      </c>
      <c r="AY286" s="184" t="s">
        <v>120</v>
      </c>
    </row>
    <row r="287" spans="1:65" s="13" customFormat="1" ht="11.25">
      <c r="B287" s="183"/>
      <c r="D287" s="175" t="s">
        <v>176</v>
      </c>
      <c r="E287" s="184" t="s">
        <v>1</v>
      </c>
      <c r="F287" s="185" t="s">
        <v>449</v>
      </c>
      <c r="H287" s="186">
        <v>13.499000000000001</v>
      </c>
      <c r="I287" s="187"/>
      <c r="L287" s="183"/>
      <c r="M287" s="188"/>
      <c r="N287" s="189"/>
      <c r="O287" s="189"/>
      <c r="P287" s="189"/>
      <c r="Q287" s="189"/>
      <c r="R287" s="189"/>
      <c r="S287" s="189"/>
      <c r="T287" s="190"/>
      <c r="AT287" s="184" t="s">
        <v>176</v>
      </c>
      <c r="AU287" s="184" t="s">
        <v>85</v>
      </c>
      <c r="AV287" s="13" t="s">
        <v>85</v>
      </c>
      <c r="AW287" s="13" t="s">
        <v>32</v>
      </c>
      <c r="AX287" s="13" t="s">
        <v>76</v>
      </c>
      <c r="AY287" s="184" t="s">
        <v>120</v>
      </c>
    </row>
    <row r="288" spans="1:65" s="13" customFormat="1" ht="11.25">
      <c r="B288" s="183"/>
      <c r="D288" s="175" t="s">
        <v>176</v>
      </c>
      <c r="E288" s="184" t="s">
        <v>1</v>
      </c>
      <c r="F288" s="185" t="s">
        <v>450</v>
      </c>
      <c r="H288" s="186">
        <v>3.1930000000000001</v>
      </c>
      <c r="I288" s="187"/>
      <c r="L288" s="183"/>
      <c r="M288" s="188"/>
      <c r="N288" s="189"/>
      <c r="O288" s="189"/>
      <c r="P288" s="189"/>
      <c r="Q288" s="189"/>
      <c r="R288" s="189"/>
      <c r="S288" s="189"/>
      <c r="T288" s="190"/>
      <c r="AT288" s="184" t="s">
        <v>176</v>
      </c>
      <c r="AU288" s="184" t="s">
        <v>85</v>
      </c>
      <c r="AV288" s="13" t="s">
        <v>85</v>
      </c>
      <c r="AW288" s="13" t="s">
        <v>32</v>
      </c>
      <c r="AX288" s="13" t="s">
        <v>76</v>
      </c>
      <c r="AY288" s="184" t="s">
        <v>120</v>
      </c>
    </row>
    <row r="289" spans="1:65" s="14" customFormat="1" ht="11.25">
      <c r="B289" s="191"/>
      <c r="D289" s="175" t="s">
        <v>176</v>
      </c>
      <c r="E289" s="192" t="s">
        <v>1</v>
      </c>
      <c r="F289" s="193" t="s">
        <v>181</v>
      </c>
      <c r="H289" s="194">
        <v>32.655000000000001</v>
      </c>
      <c r="I289" s="195"/>
      <c r="L289" s="191"/>
      <c r="M289" s="196"/>
      <c r="N289" s="197"/>
      <c r="O289" s="197"/>
      <c r="P289" s="197"/>
      <c r="Q289" s="197"/>
      <c r="R289" s="197"/>
      <c r="S289" s="197"/>
      <c r="T289" s="198"/>
      <c r="AT289" s="192" t="s">
        <v>176</v>
      </c>
      <c r="AU289" s="192" t="s">
        <v>85</v>
      </c>
      <c r="AV289" s="14" t="s">
        <v>138</v>
      </c>
      <c r="AW289" s="14" t="s">
        <v>32</v>
      </c>
      <c r="AX289" s="14" t="s">
        <v>83</v>
      </c>
      <c r="AY289" s="192" t="s">
        <v>120</v>
      </c>
    </row>
    <row r="290" spans="1:65" s="2" customFormat="1" ht="24" customHeight="1">
      <c r="A290" s="31"/>
      <c r="B290" s="160"/>
      <c r="C290" s="199" t="s">
        <v>451</v>
      </c>
      <c r="D290" s="199" t="s">
        <v>241</v>
      </c>
      <c r="E290" s="200" t="s">
        <v>452</v>
      </c>
      <c r="F290" s="201" t="s">
        <v>453</v>
      </c>
      <c r="G290" s="202" t="s">
        <v>231</v>
      </c>
      <c r="H290" s="203">
        <v>37.552999999999997</v>
      </c>
      <c r="I290" s="204"/>
      <c r="J290" s="205">
        <f>ROUND(I290*H290,2)</f>
        <v>0</v>
      </c>
      <c r="K290" s="206"/>
      <c r="L290" s="207"/>
      <c r="M290" s="208" t="s">
        <v>1</v>
      </c>
      <c r="N290" s="209" t="s">
        <v>41</v>
      </c>
      <c r="O290" s="57"/>
      <c r="P290" s="171">
        <f>O290*H290</f>
        <v>0</v>
      </c>
      <c r="Q290" s="171">
        <v>1.4880000000000001E-2</v>
      </c>
      <c r="R290" s="171">
        <f>Q290*H290</f>
        <v>0.55878863999999995</v>
      </c>
      <c r="S290" s="171">
        <v>0</v>
      </c>
      <c r="T290" s="172">
        <f>S290*H290</f>
        <v>0</v>
      </c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R290" s="173" t="s">
        <v>354</v>
      </c>
      <c r="AT290" s="173" t="s">
        <v>241</v>
      </c>
      <c r="AU290" s="173" t="s">
        <v>85</v>
      </c>
      <c r="AY290" s="16" t="s">
        <v>120</v>
      </c>
      <c r="BE290" s="174">
        <f>IF(N290="základní",J290,0)</f>
        <v>0</v>
      </c>
      <c r="BF290" s="174">
        <f>IF(N290="snížená",J290,0)</f>
        <v>0</v>
      </c>
      <c r="BG290" s="174">
        <f>IF(N290="zákl. přenesená",J290,0)</f>
        <v>0</v>
      </c>
      <c r="BH290" s="174">
        <f>IF(N290="sníž. přenesená",J290,0)</f>
        <v>0</v>
      </c>
      <c r="BI290" s="174">
        <f>IF(N290="nulová",J290,0)</f>
        <v>0</v>
      </c>
      <c r="BJ290" s="16" t="s">
        <v>83</v>
      </c>
      <c r="BK290" s="174">
        <f>ROUND(I290*H290,2)</f>
        <v>0</v>
      </c>
      <c r="BL290" s="16" t="s">
        <v>202</v>
      </c>
      <c r="BM290" s="173" t="s">
        <v>454</v>
      </c>
    </row>
    <row r="291" spans="1:65" s="2" customFormat="1" ht="11.25">
      <c r="A291" s="31"/>
      <c r="B291" s="32"/>
      <c r="C291" s="31"/>
      <c r="D291" s="175" t="s">
        <v>129</v>
      </c>
      <c r="E291" s="31"/>
      <c r="F291" s="176" t="s">
        <v>453</v>
      </c>
      <c r="G291" s="31"/>
      <c r="H291" s="31"/>
      <c r="I291" s="95"/>
      <c r="J291" s="31"/>
      <c r="K291" s="31"/>
      <c r="L291" s="32"/>
      <c r="M291" s="177"/>
      <c r="N291" s="178"/>
      <c r="O291" s="57"/>
      <c r="P291" s="57"/>
      <c r="Q291" s="57"/>
      <c r="R291" s="57"/>
      <c r="S291" s="57"/>
      <c r="T291" s="58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T291" s="16" t="s">
        <v>129</v>
      </c>
      <c r="AU291" s="16" t="s">
        <v>85</v>
      </c>
    </row>
    <row r="292" spans="1:65" s="13" customFormat="1" ht="11.25">
      <c r="B292" s="183"/>
      <c r="D292" s="175" t="s">
        <v>176</v>
      </c>
      <c r="F292" s="185" t="s">
        <v>455</v>
      </c>
      <c r="H292" s="186">
        <v>37.552999999999997</v>
      </c>
      <c r="I292" s="187"/>
      <c r="L292" s="183"/>
      <c r="M292" s="188"/>
      <c r="N292" s="189"/>
      <c r="O292" s="189"/>
      <c r="P292" s="189"/>
      <c r="Q292" s="189"/>
      <c r="R292" s="189"/>
      <c r="S292" s="189"/>
      <c r="T292" s="190"/>
      <c r="AT292" s="184" t="s">
        <v>176</v>
      </c>
      <c r="AU292" s="184" t="s">
        <v>85</v>
      </c>
      <c r="AV292" s="13" t="s">
        <v>85</v>
      </c>
      <c r="AW292" s="13" t="s">
        <v>3</v>
      </c>
      <c r="AX292" s="13" t="s">
        <v>83</v>
      </c>
      <c r="AY292" s="184" t="s">
        <v>120</v>
      </c>
    </row>
    <row r="293" spans="1:65" s="2" customFormat="1" ht="16.5" customHeight="1">
      <c r="A293" s="31"/>
      <c r="B293" s="160"/>
      <c r="C293" s="161" t="s">
        <v>456</v>
      </c>
      <c r="D293" s="161" t="s">
        <v>123</v>
      </c>
      <c r="E293" s="162" t="s">
        <v>457</v>
      </c>
      <c r="F293" s="163" t="s">
        <v>458</v>
      </c>
      <c r="G293" s="164" t="s">
        <v>327</v>
      </c>
      <c r="H293" s="165">
        <v>41.1</v>
      </c>
      <c r="I293" s="166"/>
      <c r="J293" s="167">
        <f>ROUND(I293*H293,2)</f>
        <v>0</v>
      </c>
      <c r="K293" s="168"/>
      <c r="L293" s="32"/>
      <c r="M293" s="169" t="s">
        <v>1</v>
      </c>
      <c r="N293" s="170" t="s">
        <v>41</v>
      </c>
      <c r="O293" s="57"/>
      <c r="P293" s="171">
        <f>O293*H293</f>
        <v>0</v>
      </c>
      <c r="Q293" s="171">
        <v>0</v>
      </c>
      <c r="R293" s="171">
        <f>Q293*H293</f>
        <v>0</v>
      </c>
      <c r="S293" s="171">
        <v>0</v>
      </c>
      <c r="T293" s="172">
        <f>S293*H293</f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73" t="s">
        <v>202</v>
      </c>
      <c r="AT293" s="173" t="s">
        <v>123</v>
      </c>
      <c r="AU293" s="173" t="s">
        <v>85</v>
      </c>
      <c r="AY293" s="16" t="s">
        <v>120</v>
      </c>
      <c r="BE293" s="174">
        <f>IF(N293="základní",J293,0)</f>
        <v>0</v>
      </c>
      <c r="BF293" s="174">
        <f>IF(N293="snížená",J293,0)</f>
        <v>0</v>
      </c>
      <c r="BG293" s="174">
        <f>IF(N293="zákl. přenesená",J293,0)</f>
        <v>0</v>
      </c>
      <c r="BH293" s="174">
        <f>IF(N293="sníž. přenesená",J293,0)</f>
        <v>0</v>
      </c>
      <c r="BI293" s="174">
        <f>IF(N293="nulová",J293,0)</f>
        <v>0</v>
      </c>
      <c r="BJ293" s="16" t="s">
        <v>83</v>
      </c>
      <c r="BK293" s="174">
        <f>ROUND(I293*H293,2)</f>
        <v>0</v>
      </c>
      <c r="BL293" s="16" t="s">
        <v>202</v>
      </c>
      <c r="BM293" s="173" t="s">
        <v>459</v>
      </c>
    </row>
    <row r="294" spans="1:65" s="2" customFormat="1" ht="11.25">
      <c r="A294" s="31"/>
      <c r="B294" s="32"/>
      <c r="C294" s="31"/>
      <c r="D294" s="175" t="s">
        <v>129</v>
      </c>
      <c r="E294" s="31"/>
      <c r="F294" s="176" t="s">
        <v>460</v>
      </c>
      <c r="G294" s="31"/>
      <c r="H294" s="31"/>
      <c r="I294" s="95"/>
      <c r="J294" s="31"/>
      <c r="K294" s="31"/>
      <c r="L294" s="32"/>
      <c r="M294" s="177"/>
      <c r="N294" s="178"/>
      <c r="O294" s="57"/>
      <c r="P294" s="57"/>
      <c r="Q294" s="57"/>
      <c r="R294" s="57"/>
      <c r="S294" s="57"/>
      <c r="T294" s="58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T294" s="16" t="s">
        <v>129</v>
      </c>
      <c r="AU294" s="16" t="s">
        <v>85</v>
      </c>
    </row>
    <row r="295" spans="1:65" s="13" customFormat="1" ht="11.25">
      <c r="B295" s="183"/>
      <c r="D295" s="175" t="s">
        <v>176</v>
      </c>
      <c r="E295" s="184" t="s">
        <v>1</v>
      </c>
      <c r="F295" s="185" t="s">
        <v>461</v>
      </c>
      <c r="H295" s="186">
        <v>19.5</v>
      </c>
      <c r="I295" s="187"/>
      <c r="L295" s="183"/>
      <c r="M295" s="188"/>
      <c r="N295" s="189"/>
      <c r="O295" s="189"/>
      <c r="P295" s="189"/>
      <c r="Q295" s="189"/>
      <c r="R295" s="189"/>
      <c r="S295" s="189"/>
      <c r="T295" s="190"/>
      <c r="AT295" s="184" t="s">
        <v>176</v>
      </c>
      <c r="AU295" s="184" t="s">
        <v>85</v>
      </c>
      <c r="AV295" s="13" t="s">
        <v>85</v>
      </c>
      <c r="AW295" s="13" t="s">
        <v>32</v>
      </c>
      <c r="AX295" s="13" t="s">
        <v>76</v>
      </c>
      <c r="AY295" s="184" t="s">
        <v>120</v>
      </c>
    </row>
    <row r="296" spans="1:65" s="13" customFormat="1" ht="11.25">
      <c r="B296" s="183"/>
      <c r="D296" s="175" t="s">
        <v>176</v>
      </c>
      <c r="E296" s="184" t="s">
        <v>1</v>
      </c>
      <c r="F296" s="185" t="s">
        <v>462</v>
      </c>
      <c r="H296" s="186">
        <v>3.9</v>
      </c>
      <c r="I296" s="187"/>
      <c r="L296" s="183"/>
      <c r="M296" s="188"/>
      <c r="N296" s="189"/>
      <c r="O296" s="189"/>
      <c r="P296" s="189"/>
      <c r="Q296" s="189"/>
      <c r="R296" s="189"/>
      <c r="S296" s="189"/>
      <c r="T296" s="190"/>
      <c r="AT296" s="184" t="s">
        <v>176</v>
      </c>
      <c r="AU296" s="184" t="s">
        <v>85</v>
      </c>
      <c r="AV296" s="13" t="s">
        <v>85</v>
      </c>
      <c r="AW296" s="13" t="s">
        <v>32</v>
      </c>
      <c r="AX296" s="13" t="s">
        <v>76</v>
      </c>
      <c r="AY296" s="184" t="s">
        <v>120</v>
      </c>
    </row>
    <row r="297" spans="1:65" s="13" customFormat="1" ht="11.25">
      <c r="B297" s="183"/>
      <c r="D297" s="175" t="s">
        <v>176</v>
      </c>
      <c r="E297" s="184" t="s">
        <v>1</v>
      </c>
      <c r="F297" s="185" t="s">
        <v>463</v>
      </c>
      <c r="H297" s="186">
        <v>17.7</v>
      </c>
      <c r="I297" s="187"/>
      <c r="L297" s="183"/>
      <c r="M297" s="188"/>
      <c r="N297" s="189"/>
      <c r="O297" s="189"/>
      <c r="P297" s="189"/>
      <c r="Q297" s="189"/>
      <c r="R297" s="189"/>
      <c r="S297" s="189"/>
      <c r="T297" s="190"/>
      <c r="AT297" s="184" t="s">
        <v>176</v>
      </c>
      <c r="AU297" s="184" t="s">
        <v>85</v>
      </c>
      <c r="AV297" s="13" t="s">
        <v>85</v>
      </c>
      <c r="AW297" s="13" t="s">
        <v>32</v>
      </c>
      <c r="AX297" s="13" t="s">
        <v>76</v>
      </c>
      <c r="AY297" s="184" t="s">
        <v>120</v>
      </c>
    </row>
    <row r="298" spans="1:65" s="14" customFormat="1" ht="11.25">
      <c r="B298" s="191"/>
      <c r="D298" s="175" t="s">
        <v>176</v>
      </c>
      <c r="E298" s="192" t="s">
        <v>1</v>
      </c>
      <c r="F298" s="193" t="s">
        <v>181</v>
      </c>
      <c r="H298" s="194">
        <v>41.099999999999994</v>
      </c>
      <c r="I298" s="195"/>
      <c r="L298" s="191"/>
      <c r="M298" s="196"/>
      <c r="N298" s="197"/>
      <c r="O298" s="197"/>
      <c r="P298" s="197"/>
      <c r="Q298" s="197"/>
      <c r="R298" s="197"/>
      <c r="S298" s="197"/>
      <c r="T298" s="198"/>
      <c r="AT298" s="192" t="s">
        <v>176</v>
      </c>
      <c r="AU298" s="192" t="s">
        <v>85</v>
      </c>
      <c r="AV298" s="14" t="s">
        <v>138</v>
      </c>
      <c r="AW298" s="14" t="s">
        <v>32</v>
      </c>
      <c r="AX298" s="14" t="s">
        <v>83</v>
      </c>
      <c r="AY298" s="192" t="s">
        <v>120</v>
      </c>
    </row>
    <row r="299" spans="1:65" s="2" customFormat="1" ht="16.5" customHeight="1">
      <c r="A299" s="31"/>
      <c r="B299" s="160"/>
      <c r="C299" s="199" t="s">
        <v>464</v>
      </c>
      <c r="D299" s="199" t="s">
        <v>241</v>
      </c>
      <c r="E299" s="200" t="s">
        <v>465</v>
      </c>
      <c r="F299" s="201" t="s">
        <v>466</v>
      </c>
      <c r="G299" s="202" t="s">
        <v>173</v>
      </c>
      <c r="H299" s="203">
        <v>6.2E-2</v>
      </c>
      <c r="I299" s="204"/>
      <c r="J299" s="205">
        <f>ROUND(I299*H299,2)</f>
        <v>0</v>
      </c>
      <c r="K299" s="206"/>
      <c r="L299" s="207"/>
      <c r="M299" s="208" t="s">
        <v>1</v>
      </c>
      <c r="N299" s="209" t="s">
        <v>41</v>
      </c>
      <c r="O299" s="57"/>
      <c r="P299" s="171">
        <f>O299*H299</f>
        <v>0</v>
      </c>
      <c r="Q299" s="171">
        <v>0.55000000000000004</v>
      </c>
      <c r="R299" s="171">
        <f>Q299*H299</f>
        <v>3.4100000000000005E-2</v>
      </c>
      <c r="S299" s="171">
        <v>0</v>
      </c>
      <c r="T299" s="172">
        <f>S299*H299</f>
        <v>0</v>
      </c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R299" s="173" t="s">
        <v>354</v>
      </c>
      <c r="AT299" s="173" t="s">
        <v>241</v>
      </c>
      <c r="AU299" s="173" t="s">
        <v>85</v>
      </c>
      <c r="AY299" s="16" t="s">
        <v>120</v>
      </c>
      <c r="BE299" s="174">
        <f>IF(N299="základní",J299,0)</f>
        <v>0</v>
      </c>
      <c r="BF299" s="174">
        <f>IF(N299="snížená",J299,0)</f>
        <v>0</v>
      </c>
      <c r="BG299" s="174">
        <f>IF(N299="zákl. přenesená",J299,0)</f>
        <v>0</v>
      </c>
      <c r="BH299" s="174">
        <f>IF(N299="sníž. přenesená",J299,0)</f>
        <v>0</v>
      </c>
      <c r="BI299" s="174">
        <f>IF(N299="nulová",J299,0)</f>
        <v>0</v>
      </c>
      <c r="BJ299" s="16" t="s">
        <v>83</v>
      </c>
      <c r="BK299" s="174">
        <f>ROUND(I299*H299,2)</f>
        <v>0</v>
      </c>
      <c r="BL299" s="16" t="s">
        <v>202</v>
      </c>
      <c r="BM299" s="173" t="s">
        <v>467</v>
      </c>
    </row>
    <row r="300" spans="1:65" s="2" customFormat="1" ht="11.25">
      <c r="A300" s="31"/>
      <c r="B300" s="32"/>
      <c r="C300" s="31"/>
      <c r="D300" s="175" t="s">
        <v>129</v>
      </c>
      <c r="E300" s="31"/>
      <c r="F300" s="176" t="s">
        <v>466</v>
      </c>
      <c r="G300" s="31"/>
      <c r="H300" s="31"/>
      <c r="I300" s="95"/>
      <c r="J300" s="31"/>
      <c r="K300" s="31"/>
      <c r="L300" s="32"/>
      <c r="M300" s="177"/>
      <c r="N300" s="178"/>
      <c r="O300" s="57"/>
      <c r="P300" s="57"/>
      <c r="Q300" s="57"/>
      <c r="R300" s="57"/>
      <c r="S300" s="57"/>
      <c r="T300" s="58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T300" s="16" t="s">
        <v>129</v>
      </c>
      <c r="AU300" s="16" t="s">
        <v>85</v>
      </c>
    </row>
    <row r="301" spans="1:65" s="13" customFormat="1" ht="11.25">
      <c r="B301" s="183"/>
      <c r="D301" s="175" t="s">
        <v>176</v>
      </c>
      <c r="E301" s="184" t="s">
        <v>1</v>
      </c>
      <c r="F301" s="185" t="s">
        <v>468</v>
      </c>
      <c r="H301" s="186">
        <v>6.2E-2</v>
      </c>
      <c r="I301" s="187"/>
      <c r="L301" s="183"/>
      <c r="M301" s="188"/>
      <c r="N301" s="189"/>
      <c r="O301" s="189"/>
      <c r="P301" s="189"/>
      <c r="Q301" s="189"/>
      <c r="R301" s="189"/>
      <c r="S301" s="189"/>
      <c r="T301" s="190"/>
      <c r="AT301" s="184" t="s">
        <v>176</v>
      </c>
      <c r="AU301" s="184" t="s">
        <v>85</v>
      </c>
      <c r="AV301" s="13" t="s">
        <v>85</v>
      </c>
      <c r="AW301" s="13" t="s">
        <v>32</v>
      </c>
      <c r="AX301" s="13" t="s">
        <v>83</v>
      </c>
      <c r="AY301" s="184" t="s">
        <v>120</v>
      </c>
    </row>
    <row r="302" spans="1:65" s="2" customFormat="1" ht="16.5" customHeight="1">
      <c r="A302" s="31"/>
      <c r="B302" s="160"/>
      <c r="C302" s="161" t="s">
        <v>469</v>
      </c>
      <c r="D302" s="161" t="s">
        <v>123</v>
      </c>
      <c r="E302" s="162" t="s">
        <v>470</v>
      </c>
      <c r="F302" s="163" t="s">
        <v>471</v>
      </c>
      <c r="G302" s="164" t="s">
        <v>126</v>
      </c>
      <c r="H302" s="165">
        <v>1</v>
      </c>
      <c r="I302" s="166"/>
      <c r="J302" s="167">
        <f>ROUND(I302*H302,2)</f>
        <v>0</v>
      </c>
      <c r="K302" s="168"/>
      <c r="L302" s="32"/>
      <c r="M302" s="169" t="s">
        <v>1</v>
      </c>
      <c r="N302" s="170" t="s">
        <v>41</v>
      </c>
      <c r="O302" s="57"/>
      <c r="P302" s="171">
        <f>O302*H302</f>
        <v>0</v>
      </c>
      <c r="Q302" s="171">
        <v>0</v>
      </c>
      <c r="R302" s="171">
        <f>Q302*H302</f>
        <v>0</v>
      </c>
      <c r="S302" s="171">
        <v>0</v>
      </c>
      <c r="T302" s="172">
        <f>S302*H302</f>
        <v>0</v>
      </c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R302" s="173" t="s">
        <v>202</v>
      </c>
      <c r="AT302" s="173" t="s">
        <v>123</v>
      </c>
      <c r="AU302" s="173" t="s">
        <v>85</v>
      </c>
      <c r="AY302" s="16" t="s">
        <v>120</v>
      </c>
      <c r="BE302" s="174">
        <f>IF(N302="základní",J302,0)</f>
        <v>0</v>
      </c>
      <c r="BF302" s="174">
        <f>IF(N302="snížená",J302,0)</f>
        <v>0</v>
      </c>
      <c r="BG302" s="174">
        <f>IF(N302="zákl. přenesená",J302,0)</f>
        <v>0</v>
      </c>
      <c r="BH302" s="174">
        <f>IF(N302="sníž. přenesená",J302,0)</f>
        <v>0</v>
      </c>
      <c r="BI302" s="174">
        <f>IF(N302="nulová",J302,0)</f>
        <v>0</v>
      </c>
      <c r="BJ302" s="16" t="s">
        <v>83</v>
      </c>
      <c r="BK302" s="174">
        <f>ROUND(I302*H302,2)</f>
        <v>0</v>
      </c>
      <c r="BL302" s="16" t="s">
        <v>202</v>
      </c>
      <c r="BM302" s="173" t="s">
        <v>472</v>
      </c>
    </row>
    <row r="303" spans="1:65" s="2" customFormat="1" ht="11.25">
      <c r="A303" s="31"/>
      <c r="B303" s="32"/>
      <c r="C303" s="31"/>
      <c r="D303" s="175" t="s">
        <v>129</v>
      </c>
      <c r="E303" s="31"/>
      <c r="F303" s="176" t="s">
        <v>471</v>
      </c>
      <c r="G303" s="31"/>
      <c r="H303" s="31"/>
      <c r="I303" s="95"/>
      <c r="J303" s="31"/>
      <c r="K303" s="31"/>
      <c r="L303" s="32"/>
      <c r="M303" s="177"/>
      <c r="N303" s="178"/>
      <c r="O303" s="57"/>
      <c r="P303" s="57"/>
      <c r="Q303" s="57"/>
      <c r="R303" s="57"/>
      <c r="S303" s="57"/>
      <c r="T303" s="58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T303" s="16" t="s">
        <v>129</v>
      </c>
      <c r="AU303" s="16" t="s">
        <v>85</v>
      </c>
    </row>
    <row r="304" spans="1:65" s="2" customFormat="1" ht="16.5" customHeight="1">
      <c r="A304" s="31"/>
      <c r="B304" s="160"/>
      <c r="C304" s="161" t="s">
        <v>473</v>
      </c>
      <c r="D304" s="161" t="s">
        <v>123</v>
      </c>
      <c r="E304" s="162" t="s">
        <v>474</v>
      </c>
      <c r="F304" s="163" t="s">
        <v>475</v>
      </c>
      <c r="G304" s="164" t="s">
        <v>126</v>
      </c>
      <c r="H304" s="165">
        <v>1</v>
      </c>
      <c r="I304" s="166"/>
      <c r="J304" s="167">
        <f>ROUND(I304*H304,2)</f>
        <v>0</v>
      </c>
      <c r="K304" s="168"/>
      <c r="L304" s="32"/>
      <c r="M304" s="169" t="s">
        <v>1</v>
      </c>
      <c r="N304" s="170" t="s">
        <v>41</v>
      </c>
      <c r="O304" s="57"/>
      <c r="P304" s="171">
        <f>O304*H304</f>
        <v>0</v>
      </c>
      <c r="Q304" s="171">
        <v>0</v>
      </c>
      <c r="R304" s="171">
        <f>Q304*H304</f>
        <v>0</v>
      </c>
      <c r="S304" s="171">
        <v>0</v>
      </c>
      <c r="T304" s="172">
        <f>S304*H304</f>
        <v>0</v>
      </c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R304" s="173" t="s">
        <v>202</v>
      </c>
      <c r="AT304" s="173" t="s">
        <v>123</v>
      </c>
      <c r="AU304" s="173" t="s">
        <v>85</v>
      </c>
      <c r="AY304" s="16" t="s">
        <v>120</v>
      </c>
      <c r="BE304" s="174">
        <f>IF(N304="základní",J304,0)</f>
        <v>0</v>
      </c>
      <c r="BF304" s="174">
        <f>IF(N304="snížená",J304,0)</f>
        <v>0</v>
      </c>
      <c r="BG304" s="174">
        <f>IF(N304="zákl. přenesená",J304,0)</f>
        <v>0</v>
      </c>
      <c r="BH304" s="174">
        <f>IF(N304="sníž. přenesená",J304,0)</f>
        <v>0</v>
      </c>
      <c r="BI304" s="174">
        <f>IF(N304="nulová",J304,0)</f>
        <v>0</v>
      </c>
      <c r="BJ304" s="16" t="s">
        <v>83</v>
      </c>
      <c r="BK304" s="174">
        <f>ROUND(I304*H304,2)</f>
        <v>0</v>
      </c>
      <c r="BL304" s="16" t="s">
        <v>202</v>
      </c>
      <c r="BM304" s="173" t="s">
        <v>476</v>
      </c>
    </row>
    <row r="305" spans="1:65" s="2" customFormat="1" ht="11.25">
      <c r="A305" s="31"/>
      <c r="B305" s="32"/>
      <c r="C305" s="31"/>
      <c r="D305" s="175" t="s">
        <v>129</v>
      </c>
      <c r="E305" s="31"/>
      <c r="F305" s="176" t="s">
        <v>475</v>
      </c>
      <c r="G305" s="31"/>
      <c r="H305" s="31"/>
      <c r="I305" s="95"/>
      <c r="J305" s="31"/>
      <c r="K305" s="31"/>
      <c r="L305" s="32"/>
      <c r="M305" s="177"/>
      <c r="N305" s="178"/>
      <c r="O305" s="57"/>
      <c r="P305" s="57"/>
      <c r="Q305" s="57"/>
      <c r="R305" s="57"/>
      <c r="S305" s="57"/>
      <c r="T305" s="58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T305" s="16" t="s">
        <v>129</v>
      </c>
      <c r="AU305" s="16" t="s">
        <v>85</v>
      </c>
    </row>
    <row r="306" spans="1:65" s="2" customFormat="1" ht="24" customHeight="1">
      <c r="A306" s="31"/>
      <c r="B306" s="160"/>
      <c r="C306" s="161" t="s">
        <v>477</v>
      </c>
      <c r="D306" s="161" t="s">
        <v>123</v>
      </c>
      <c r="E306" s="162" t="s">
        <v>478</v>
      </c>
      <c r="F306" s="163" t="s">
        <v>479</v>
      </c>
      <c r="G306" s="164" t="s">
        <v>438</v>
      </c>
      <c r="H306" s="210"/>
      <c r="I306" s="166"/>
      <c r="J306" s="167">
        <f>ROUND(I306*H306,2)</f>
        <v>0</v>
      </c>
      <c r="K306" s="168"/>
      <c r="L306" s="32"/>
      <c r="M306" s="169" t="s">
        <v>1</v>
      </c>
      <c r="N306" s="170" t="s">
        <v>41</v>
      </c>
      <c r="O306" s="57"/>
      <c r="P306" s="171">
        <f>O306*H306</f>
        <v>0</v>
      </c>
      <c r="Q306" s="171">
        <v>0</v>
      </c>
      <c r="R306" s="171">
        <f>Q306*H306</f>
        <v>0</v>
      </c>
      <c r="S306" s="171">
        <v>0</v>
      </c>
      <c r="T306" s="172">
        <f>S306*H306</f>
        <v>0</v>
      </c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R306" s="173" t="s">
        <v>202</v>
      </c>
      <c r="AT306" s="173" t="s">
        <v>123</v>
      </c>
      <c r="AU306" s="173" t="s">
        <v>85</v>
      </c>
      <c r="AY306" s="16" t="s">
        <v>120</v>
      </c>
      <c r="BE306" s="174">
        <f>IF(N306="základní",J306,0)</f>
        <v>0</v>
      </c>
      <c r="BF306" s="174">
        <f>IF(N306="snížená",J306,0)</f>
        <v>0</v>
      </c>
      <c r="BG306" s="174">
        <f>IF(N306="zákl. přenesená",J306,0)</f>
        <v>0</v>
      </c>
      <c r="BH306" s="174">
        <f>IF(N306="sníž. přenesená",J306,0)</f>
        <v>0</v>
      </c>
      <c r="BI306" s="174">
        <f>IF(N306="nulová",J306,0)</f>
        <v>0</v>
      </c>
      <c r="BJ306" s="16" t="s">
        <v>83</v>
      </c>
      <c r="BK306" s="174">
        <f>ROUND(I306*H306,2)</f>
        <v>0</v>
      </c>
      <c r="BL306" s="16" t="s">
        <v>202</v>
      </c>
      <c r="BM306" s="173" t="s">
        <v>480</v>
      </c>
    </row>
    <row r="307" spans="1:65" s="2" customFormat="1" ht="29.25">
      <c r="A307" s="31"/>
      <c r="B307" s="32"/>
      <c r="C307" s="31"/>
      <c r="D307" s="175" t="s">
        <v>129</v>
      </c>
      <c r="E307" s="31"/>
      <c r="F307" s="176" t="s">
        <v>481</v>
      </c>
      <c r="G307" s="31"/>
      <c r="H307" s="31"/>
      <c r="I307" s="95"/>
      <c r="J307" s="31"/>
      <c r="K307" s="31"/>
      <c r="L307" s="32"/>
      <c r="M307" s="177"/>
      <c r="N307" s="178"/>
      <c r="O307" s="57"/>
      <c r="P307" s="57"/>
      <c r="Q307" s="57"/>
      <c r="R307" s="57"/>
      <c r="S307" s="57"/>
      <c r="T307" s="58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T307" s="16" t="s">
        <v>129</v>
      </c>
      <c r="AU307" s="16" t="s">
        <v>85</v>
      </c>
    </row>
    <row r="308" spans="1:65" s="12" customFormat="1" ht="22.9" customHeight="1">
      <c r="B308" s="147"/>
      <c r="D308" s="148" t="s">
        <v>75</v>
      </c>
      <c r="E308" s="158" t="s">
        <v>482</v>
      </c>
      <c r="F308" s="158" t="s">
        <v>483</v>
      </c>
      <c r="I308" s="150"/>
      <c r="J308" s="159">
        <f>BK308</f>
        <v>0</v>
      </c>
      <c r="L308" s="147"/>
      <c r="M308" s="152"/>
      <c r="N308" s="153"/>
      <c r="O308" s="153"/>
      <c r="P308" s="154">
        <f>SUM(P309:P312)</f>
        <v>0</v>
      </c>
      <c r="Q308" s="153"/>
      <c r="R308" s="154">
        <f>SUM(R309:R312)</f>
        <v>1.0800000000000001E-2</v>
      </c>
      <c r="S308" s="153"/>
      <c r="T308" s="155">
        <f>SUM(T309:T312)</f>
        <v>0</v>
      </c>
      <c r="AR308" s="148" t="s">
        <v>85</v>
      </c>
      <c r="AT308" s="156" t="s">
        <v>75</v>
      </c>
      <c r="AU308" s="156" t="s">
        <v>83</v>
      </c>
      <c r="AY308" s="148" t="s">
        <v>120</v>
      </c>
      <c r="BK308" s="157">
        <f>SUM(BK309:BK312)</f>
        <v>0</v>
      </c>
    </row>
    <row r="309" spans="1:65" s="2" customFormat="1" ht="24" customHeight="1">
      <c r="A309" s="31"/>
      <c r="B309" s="160"/>
      <c r="C309" s="161" t="s">
        <v>484</v>
      </c>
      <c r="D309" s="161" t="s">
        <v>123</v>
      </c>
      <c r="E309" s="162" t="s">
        <v>485</v>
      </c>
      <c r="F309" s="163" t="s">
        <v>486</v>
      </c>
      <c r="G309" s="164" t="s">
        <v>231</v>
      </c>
      <c r="H309" s="165">
        <v>18</v>
      </c>
      <c r="I309" s="166"/>
      <c r="J309" s="167">
        <f>ROUND(I309*H309,2)</f>
        <v>0</v>
      </c>
      <c r="K309" s="168"/>
      <c r="L309" s="32"/>
      <c r="M309" s="169" t="s">
        <v>1</v>
      </c>
      <c r="N309" s="170" t="s">
        <v>41</v>
      </c>
      <c r="O309" s="57"/>
      <c r="P309" s="171">
        <f>O309*H309</f>
        <v>0</v>
      </c>
      <c r="Q309" s="171">
        <v>1.2E-4</v>
      </c>
      <c r="R309" s="171">
        <f>Q309*H309</f>
        <v>2.16E-3</v>
      </c>
      <c r="S309" s="171">
        <v>0</v>
      </c>
      <c r="T309" s="172">
        <f>S309*H309</f>
        <v>0</v>
      </c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R309" s="173" t="s">
        <v>202</v>
      </c>
      <c r="AT309" s="173" t="s">
        <v>123</v>
      </c>
      <c r="AU309" s="173" t="s">
        <v>85</v>
      </c>
      <c r="AY309" s="16" t="s">
        <v>120</v>
      </c>
      <c r="BE309" s="174">
        <f>IF(N309="základní",J309,0)</f>
        <v>0</v>
      </c>
      <c r="BF309" s="174">
        <f>IF(N309="snížená",J309,0)</f>
        <v>0</v>
      </c>
      <c r="BG309" s="174">
        <f>IF(N309="zákl. přenesená",J309,0)</f>
        <v>0</v>
      </c>
      <c r="BH309" s="174">
        <f>IF(N309="sníž. přenesená",J309,0)</f>
        <v>0</v>
      </c>
      <c r="BI309" s="174">
        <f>IF(N309="nulová",J309,0)</f>
        <v>0</v>
      </c>
      <c r="BJ309" s="16" t="s">
        <v>83</v>
      </c>
      <c r="BK309" s="174">
        <f>ROUND(I309*H309,2)</f>
        <v>0</v>
      </c>
      <c r="BL309" s="16" t="s">
        <v>202</v>
      </c>
      <c r="BM309" s="173" t="s">
        <v>487</v>
      </c>
    </row>
    <row r="310" spans="1:65" s="2" customFormat="1" ht="19.5">
      <c r="A310" s="31"/>
      <c r="B310" s="32"/>
      <c r="C310" s="31"/>
      <c r="D310" s="175" t="s">
        <v>129</v>
      </c>
      <c r="E310" s="31"/>
      <c r="F310" s="176" t="s">
        <v>488</v>
      </c>
      <c r="G310" s="31"/>
      <c r="H310" s="31"/>
      <c r="I310" s="95"/>
      <c r="J310" s="31"/>
      <c r="K310" s="31"/>
      <c r="L310" s="32"/>
      <c r="M310" s="177"/>
      <c r="N310" s="178"/>
      <c r="O310" s="57"/>
      <c r="P310" s="57"/>
      <c r="Q310" s="57"/>
      <c r="R310" s="57"/>
      <c r="S310" s="57"/>
      <c r="T310" s="58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T310" s="16" t="s">
        <v>129</v>
      </c>
      <c r="AU310" s="16" t="s">
        <v>85</v>
      </c>
    </row>
    <row r="311" spans="1:65" s="2" customFormat="1" ht="24" customHeight="1">
      <c r="A311" s="31"/>
      <c r="B311" s="160"/>
      <c r="C311" s="161" t="s">
        <v>489</v>
      </c>
      <c r="D311" s="161" t="s">
        <v>123</v>
      </c>
      <c r="E311" s="162" t="s">
        <v>490</v>
      </c>
      <c r="F311" s="163" t="s">
        <v>491</v>
      </c>
      <c r="G311" s="164" t="s">
        <v>231</v>
      </c>
      <c r="H311" s="165">
        <v>18</v>
      </c>
      <c r="I311" s="166"/>
      <c r="J311" s="167">
        <f>ROUND(I311*H311,2)</f>
        <v>0</v>
      </c>
      <c r="K311" s="168"/>
      <c r="L311" s="32"/>
      <c r="M311" s="169" t="s">
        <v>1</v>
      </c>
      <c r="N311" s="170" t="s">
        <v>41</v>
      </c>
      <c r="O311" s="57"/>
      <c r="P311" s="171">
        <f>O311*H311</f>
        <v>0</v>
      </c>
      <c r="Q311" s="171">
        <v>4.8000000000000001E-4</v>
      </c>
      <c r="R311" s="171">
        <f>Q311*H311</f>
        <v>8.6400000000000001E-3</v>
      </c>
      <c r="S311" s="171">
        <v>0</v>
      </c>
      <c r="T311" s="172">
        <f>S311*H311</f>
        <v>0</v>
      </c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R311" s="173" t="s">
        <v>202</v>
      </c>
      <c r="AT311" s="173" t="s">
        <v>123</v>
      </c>
      <c r="AU311" s="173" t="s">
        <v>85</v>
      </c>
      <c r="AY311" s="16" t="s">
        <v>120</v>
      </c>
      <c r="BE311" s="174">
        <f>IF(N311="základní",J311,0)</f>
        <v>0</v>
      </c>
      <c r="BF311" s="174">
        <f>IF(N311="snížená",J311,0)</f>
        <v>0</v>
      </c>
      <c r="BG311" s="174">
        <f>IF(N311="zákl. přenesená",J311,0)</f>
        <v>0</v>
      </c>
      <c r="BH311" s="174">
        <f>IF(N311="sníž. přenesená",J311,0)</f>
        <v>0</v>
      </c>
      <c r="BI311" s="174">
        <f>IF(N311="nulová",J311,0)</f>
        <v>0</v>
      </c>
      <c r="BJ311" s="16" t="s">
        <v>83</v>
      </c>
      <c r="BK311" s="174">
        <f>ROUND(I311*H311,2)</f>
        <v>0</v>
      </c>
      <c r="BL311" s="16" t="s">
        <v>202</v>
      </c>
      <c r="BM311" s="173" t="s">
        <v>492</v>
      </c>
    </row>
    <row r="312" spans="1:65" s="2" customFormat="1" ht="19.5">
      <c r="A312" s="31"/>
      <c r="B312" s="32"/>
      <c r="C312" s="31"/>
      <c r="D312" s="175" t="s">
        <v>129</v>
      </c>
      <c r="E312" s="31"/>
      <c r="F312" s="176" t="s">
        <v>493</v>
      </c>
      <c r="G312" s="31"/>
      <c r="H312" s="31"/>
      <c r="I312" s="95"/>
      <c r="J312" s="31"/>
      <c r="K312" s="31"/>
      <c r="L312" s="32"/>
      <c r="M312" s="179"/>
      <c r="N312" s="180"/>
      <c r="O312" s="181"/>
      <c r="P312" s="181"/>
      <c r="Q312" s="181"/>
      <c r="R312" s="181"/>
      <c r="S312" s="181"/>
      <c r="T312" s="182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T312" s="16" t="s">
        <v>129</v>
      </c>
      <c r="AU312" s="16" t="s">
        <v>85</v>
      </c>
    </row>
    <row r="313" spans="1:65" s="2" customFormat="1" ht="6.95" customHeight="1">
      <c r="A313" s="31"/>
      <c r="B313" s="46"/>
      <c r="C313" s="47"/>
      <c r="D313" s="47"/>
      <c r="E313" s="47"/>
      <c r="F313" s="47"/>
      <c r="G313" s="47"/>
      <c r="H313" s="47"/>
      <c r="I313" s="119"/>
      <c r="J313" s="47"/>
      <c r="K313" s="47"/>
      <c r="L313" s="32"/>
      <c r="M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</row>
  </sheetData>
  <autoFilter ref="C127:K312" xr:uid="{00000000-0009-0000-0000-000002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1C7D-D030-4995-83B3-19AC2EF624E9}">
  <dimension ref="A1:IV61"/>
  <sheetViews>
    <sheetView topLeftCell="A40" zoomScale="120" zoomScaleNormal="120" zoomScalePageLayoutView="120" workbookViewId="0">
      <selection activeCell="G57" sqref="G57"/>
    </sheetView>
  </sheetViews>
  <sheetFormatPr defaultRowHeight="13.5"/>
  <cols>
    <col min="1" max="1" width="4.83203125" style="256" customWidth="1"/>
    <col min="2" max="2" width="42.83203125" style="255" customWidth="1"/>
    <col min="3" max="3" width="27.5" style="255" customWidth="1"/>
    <col min="4" max="4" width="6.33203125" style="255" customWidth="1"/>
    <col min="5" max="5" width="6.1640625" style="255" customWidth="1"/>
    <col min="6" max="6" width="12.83203125" style="255" customWidth="1"/>
    <col min="7" max="7" width="12.6640625" style="255" customWidth="1"/>
    <col min="8" max="256" width="14.1640625" style="255" customWidth="1"/>
    <col min="257" max="1025" width="14.33203125" style="254" customWidth="1"/>
    <col min="1026" max="16384" width="9.33203125" style="254"/>
  </cols>
  <sheetData>
    <row r="1" spans="1:7" s="287" customFormat="1" ht="18" customHeight="1" thickTop="1">
      <c r="A1" s="328" t="s">
        <v>90</v>
      </c>
      <c r="B1" s="328"/>
      <c r="C1" s="328"/>
      <c r="D1" s="328"/>
      <c r="E1" s="328"/>
      <c r="F1" s="328"/>
      <c r="G1" s="327" t="s">
        <v>555</v>
      </c>
    </row>
    <row r="2" spans="1:7" s="287" customFormat="1" ht="15" customHeight="1">
      <c r="A2" s="270"/>
      <c r="B2" s="334" t="s">
        <v>499</v>
      </c>
      <c r="C2" s="311" t="s">
        <v>522</v>
      </c>
      <c r="D2" s="324" t="s">
        <v>521</v>
      </c>
      <c r="E2" s="324"/>
      <c r="F2" s="283" t="s">
        <v>520</v>
      </c>
      <c r="G2" s="309" t="s">
        <v>507</v>
      </c>
    </row>
    <row r="3" spans="1:7" s="287" customFormat="1" ht="15" customHeight="1">
      <c r="A3" s="270">
        <v>1</v>
      </c>
      <c r="B3" s="333" t="s">
        <v>552</v>
      </c>
      <c r="C3" s="275" t="s">
        <v>554</v>
      </c>
      <c r="D3" s="332">
        <v>80</v>
      </c>
      <c r="E3" s="331" t="s">
        <v>327</v>
      </c>
      <c r="F3" s="330">
        <v>0</v>
      </c>
      <c r="G3" s="303">
        <f>D3*F3</f>
        <v>0</v>
      </c>
    </row>
    <row r="4" spans="1:7" s="287" customFormat="1" ht="15" customHeight="1">
      <c r="A4" s="277">
        <f>A3+1</f>
        <v>2</v>
      </c>
      <c r="B4" s="306" t="s">
        <v>552</v>
      </c>
      <c r="C4" s="275" t="s">
        <v>553</v>
      </c>
      <c r="D4" s="307">
        <v>50</v>
      </c>
      <c r="E4" s="305" t="s">
        <v>327</v>
      </c>
      <c r="F4" s="330">
        <v>0</v>
      </c>
      <c r="G4" s="303">
        <f>D4*F4</f>
        <v>0</v>
      </c>
    </row>
    <row r="5" spans="1:7" s="287" customFormat="1" ht="15" customHeight="1">
      <c r="A5" s="320">
        <f>A4+1</f>
        <v>3</v>
      </c>
      <c r="B5" s="306" t="s">
        <v>552</v>
      </c>
      <c r="C5" s="275" t="s">
        <v>551</v>
      </c>
      <c r="D5" s="307">
        <v>50</v>
      </c>
      <c r="E5" s="305" t="s">
        <v>327</v>
      </c>
      <c r="F5" s="330">
        <v>0</v>
      </c>
      <c r="G5" s="303">
        <f>D5*F5</f>
        <v>0</v>
      </c>
    </row>
    <row r="6" spans="1:7" s="287" customFormat="1" ht="15" customHeight="1">
      <c r="A6" s="320">
        <f>A5+1</f>
        <v>4</v>
      </c>
      <c r="B6" s="306" t="s">
        <v>529</v>
      </c>
      <c r="C6" s="275" t="s">
        <v>550</v>
      </c>
      <c r="D6" s="307">
        <v>10</v>
      </c>
      <c r="E6" s="305" t="s">
        <v>524</v>
      </c>
      <c r="F6" s="330">
        <v>0</v>
      </c>
      <c r="G6" s="303">
        <f>D6*F6</f>
        <v>0</v>
      </c>
    </row>
    <row r="7" spans="1:7" s="287" customFormat="1" ht="15" customHeight="1">
      <c r="A7" s="320">
        <f>A6+1</f>
        <v>5</v>
      </c>
      <c r="B7" s="306" t="s">
        <v>549</v>
      </c>
      <c r="C7" s="275" t="s">
        <v>548</v>
      </c>
      <c r="D7" s="307">
        <v>1</v>
      </c>
      <c r="E7" s="305" t="s">
        <v>524</v>
      </c>
      <c r="F7" s="330">
        <v>0</v>
      </c>
      <c r="G7" s="303">
        <f>D7*F7</f>
        <v>0</v>
      </c>
    </row>
    <row r="8" spans="1:7" s="287" customFormat="1" ht="15" customHeight="1">
      <c r="A8" s="320">
        <f>A7+1</f>
        <v>6</v>
      </c>
      <c r="B8" s="306" t="s">
        <v>547</v>
      </c>
      <c r="C8" s="275" t="s">
        <v>546</v>
      </c>
      <c r="D8" s="307">
        <v>1</v>
      </c>
      <c r="E8" s="305" t="s">
        <v>524</v>
      </c>
      <c r="F8" s="330">
        <v>0</v>
      </c>
      <c r="G8" s="303">
        <f>D8*F8</f>
        <v>0</v>
      </c>
    </row>
    <row r="9" spans="1:7" s="287" customFormat="1" ht="15" customHeight="1">
      <c r="A9" s="320">
        <f>A8+1</f>
        <v>7</v>
      </c>
      <c r="B9" s="306" t="s">
        <v>545</v>
      </c>
      <c r="C9" s="275" t="s">
        <v>544</v>
      </c>
      <c r="D9" s="307">
        <v>4</v>
      </c>
      <c r="E9" s="305" t="s">
        <v>524</v>
      </c>
      <c r="F9" s="330">
        <v>0</v>
      </c>
      <c r="G9" s="303">
        <f>D9*F9</f>
        <v>0</v>
      </c>
    </row>
    <row r="10" spans="1:7" s="287" customFormat="1" ht="15" customHeight="1">
      <c r="A10" s="320">
        <f>A9+1</f>
        <v>8</v>
      </c>
      <c r="B10" s="306" t="s">
        <v>543</v>
      </c>
      <c r="C10" s="275" t="s">
        <v>542</v>
      </c>
      <c r="D10" s="307">
        <v>2</v>
      </c>
      <c r="E10" s="305" t="s">
        <v>524</v>
      </c>
      <c r="F10" s="330">
        <v>0</v>
      </c>
      <c r="G10" s="303">
        <f>D10*F10</f>
        <v>0</v>
      </c>
    </row>
    <row r="11" spans="1:7" s="287" customFormat="1" ht="15" customHeight="1">
      <c r="A11" s="320">
        <f>A10+1</f>
        <v>9</v>
      </c>
      <c r="B11" s="306" t="s">
        <v>541</v>
      </c>
      <c r="C11" s="275"/>
      <c r="D11" s="307">
        <v>2</v>
      </c>
      <c r="E11" s="305" t="s">
        <v>524</v>
      </c>
      <c r="F11" s="330">
        <v>0</v>
      </c>
      <c r="G11" s="303">
        <f>D11*F11</f>
        <v>0</v>
      </c>
    </row>
    <row r="12" spans="1:7" s="287" customFormat="1" ht="15" customHeight="1">
      <c r="A12" s="320">
        <f>A11+1</f>
        <v>10</v>
      </c>
      <c r="B12" s="306"/>
      <c r="C12" s="275"/>
      <c r="D12" s="307"/>
      <c r="E12" s="305"/>
      <c r="F12" s="330"/>
      <c r="G12" s="303"/>
    </row>
    <row r="13" spans="1:7" s="287" customFormat="1" ht="15" customHeight="1">
      <c r="A13" s="320">
        <f>A12+1</f>
        <v>11</v>
      </c>
      <c r="B13" s="306"/>
      <c r="C13" s="275"/>
      <c r="D13" s="307"/>
      <c r="E13" s="305"/>
      <c r="F13" s="330"/>
      <c r="G13" s="303"/>
    </row>
    <row r="14" spans="1:7" s="287" customFormat="1" ht="15" customHeight="1">
      <c r="A14" s="277">
        <f>A13+1</f>
        <v>12</v>
      </c>
      <c r="B14" s="306"/>
      <c r="C14" s="307"/>
      <c r="D14" s="307"/>
      <c r="E14" s="305"/>
      <c r="F14" s="330"/>
      <c r="G14" s="303"/>
    </row>
    <row r="15" spans="1:7" s="287" customFormat="1" ht="15" customHeight="1" thickBot="1">
      <c r="A15" s="315">
        <f>A14+1</f>
        <v>13</v>
      </c>
      <c r="B15" s="301" t="s">
        <v>496</v>
      </c>
      <c r="C15" s="314"/>
      <c r="D15" s="314"/>
      <c r="E15" s="313"/>
      <c r="F15" s="301"/>
      <c r="G15" s="312">
        <f>SUM(G3:G14)</f>
        <v>0</v>
      </c>
    </row>
    <row r="16" spans="1:7" s="287" customFormat="1" ht="15" customHeight="1" thickTop="1">
      <c r="A16" s="290"/>
    </row>
    <row r="17" spans="1:7" s="287" customFormat="1" ht="15" customHeight="1" thickBot="1">
      <c r="A17" s="329"/>
      <c r="B17" s="329"/>
      <c r="C17" s="329"/>
      <c r="D17" s="329"/>
      <c r="E17" s="329"/>
      <c r="G17" s="329"/>
    </row>
    <row r="18" spans="1:7" s="287" customFormat="1" ht="15" customHeight="1" thickTop="1">
      <c r="A18" s="328" t="s">
        <v>540</v>
      </c>
      <c r="B18" s="328"/>
      <c r="C18" s="328"/>
      <c r="D18" s="328"/>
      <c r="E18" s="328"/>
      <c r="F18" s="328"/>
      <c r="G18" s="327" t="s">
        <v>539</v>
      </c>
    </row>
    <row r="19" spans="1:7" s="287" customFormat="1" ht="15" customHeight="1">
      <c r="A19" s="326"/>
      <c r="B19" s="323" t="s">
        <v>499</v>
      </c>
      <c r="C19" s="325" t="s">
        <v>522</v>
      </c>
      <c r="D19" s="324" t="s">
        <v>521</v>
      </c>
      <c r="E19" s="324"/>
      <c r="F19" s="323" t="s">
        <v>520</v>
      </c>
      <c r="G19" s="322" t="s">
        <v>507</v>
      </c>
    </row>
    <row r="20" spans="1:7" s="287" customFormat="1" ht="21.6" customHeight="1">
      <c r="A20" s="320">
        <v>1</v>
      </c>
      <c r="B20" s="319" t="s">
        <v>538</v>
      </c>
      <c r="C20" s="318" t="s">
        <v>537</v>
      </c>
      <c r="D20" s="317">
        <v>1</v>
      </c>
      <c r="E20" s="316" t="s">
        <v>524</v>
      </c>
      <c r="F20" s="304">
        <v>0</v>
      </c>
      <c r="G20" s="303">
        <f>D20*F20</f>
        <v>0</v>
      </c>
    </row>
    <row r="21" spans="1:7" s="287" customFormat="1" ht="15" customHeight="1">
      <c r="A21" s="320">
        <f>A20+1</f>
        <v>2</v>
      </c>
      <c r="B21" s="319" t="s">
        <v>536</v>
      </c>
      <c r="C21" s="318" t="s">
        <v>535</v>
      </c>
      <c r="D21" s="317">
        <v>1</v>
      </c>
      <c r="E21" s="316" t="s">
        <v>524</v>
      </c>
      <c r="F21" s="304">
        <v>0</v>
      </c>
      <c r="G21" s="303">
        <f>D21*F21</f>
        <v>0</v>
      </c>
    </row>
    <row r="22" spans="1:7" s="287" customFormat="1" ht="15" customHeight="1">
      <c r="A22" s="320">
        <f>A21+1</f>
        <v>3</v>
      </c>
      <c r="B22" s="319" t="s">
        <v>534</v>
      </c>
      <c r="C22" s="318" t="s">
        <v>533</v>
      </c>
      <c r="D22" s="317">
        <v>3</v>
      </c>
      <c r="E22" s="316" t="s">
        <v>524</v>
      </c>
      <c r="F22" s="304">
        <v>0</v>
      </c>
      <c r="G22" s="303">
        <f>D22*F22</f>
        <v>0</v>
      </c>
    </row>
    <row r="23" spans="1:7" s="287" customFormat="1" ht="15" customHeight="1">
      <c r="A23" s="320">
        <f>A22+1</f>
        <v>4</v>
      </c>
      <c r="B23" s="319" t="s">
        <v>532</v>
      </c>
      <c r="C23" s="318" t="s">
        <v>531</v>
      </c>
      <c r="D23" s="317">
        <v>3</v>
      </c>
      <c r="E23" s="316" t="s">
        <v>524</v>
      </c>
      <c r="F23" s="304">
        <v>0</v>
      </c>
      <c r="G23" s="303">
        <f>D23*F23</f>
        <v>0</v>
      </c>
    </row>
    <row r="24" spans="1:7" s="287" customFormat="1" ht="15" customHeight="1">
      <c r="A24" s="320">
        <f>A23+1</f>
        <v>5</v>
      </c>
      <c r="B24" s="319" t="s">
        <v>529</v>
      </c>
      <c r="C24" s="318" t="s">
        <v>530</v>
      </c>
      <c r="D24" s="317">
        <v>10</v>
      </c>
      <c r="E24" s="316" t="s">
        <v>524</v>
      </c>
      <c r="F24" s="304">
        <v>0</v>
      </c>
      <c r="G24" s="303">
        <f>D24*F24</f>
        <v>0</v>
      </c>
    </row>
    <row r="25" spans="1:7" s="287" customFormat="1" ht="15" customHeight="1">
      <c r="A25" s="320">
        <f>A24+1</f>
        <v>6</v>
      </c>
      <c r="B25" s="319" t="s">
        <v>529</v>
      </c>
      <c r="C25" s="318" t="s">
        <v>528</v>
      </c>
      <c r="D25" s="317">
        <v>10</v>
      </c>
      <c r="E25" s="316" t="s">
        <v>524</v>
      </c>
      <c r="F25" s="304">
        <v>0</v>
      </c>
      <c r="G25" s="303">
        <f>D25*F25</f>
        <v>0</v>
      </c>
    </row>
    <row r="26" spans="1:7" s="287" customFormat="1" ht="15" customHeight="1">
      <c r="A26" s="320">
        <f>A25+1</f>
        <v>7</v>
      </c>
      <c r="B26" s="319" t="s">
        <v>527</v>
      </c>
      <c r="C26" s="321"/>
      <c r="D26" s="317">
        <v>1</v>
      </c>
      <c r="E26" s="316" t="s">
        <v>524</v>
      </c>
      <c r="F26" s="304">
        <v>0</v>
      </c>
      <c r="G26" s="303">
        <f>D26*F26</f>
        <v>0</v>
      </c>
    </row>
    <row r="27" spans="1:7" s="287" customFormat="1" ht="15" customHeight="1">
      <c r="A27" s="320">
        <f>A26+1</f>
        <v>8</v>
      </c>
      <c r="B27" s="319" t="s">
        <v>526</v>
      </c>
      <c r="C27" s="318" t="s">
        <v>525</v>
      </c>
      <c r="D27" s="317">
        <v>1</v>
      </c>
      <c r="E27" s="316" t="s">
        <v>524</v>
      </c>
      <c r="F27" s="304">
        <v>0</v>
      </c>
      <c r="G27" s="303">
        <f>D27*F27</f>
        <v>0</v>
      </c>
    </row>
    <row r="28" spans="1:7" s="287" customFormat="1" ht="15" customHeight="1">
      <c r="A28" s="320">
        <f>A27+1</f>
        <v>9</v>
      </c>
      <c r="B28" s="319"/>
      <c r="C28" s="318"/>
      <c r="D28" s="317"/>
      <c r="E28" s="316"/>
      <c r="F28" s="304"/>
      <c r="G28" s="303"/>
    </row>
    <row r="29" spans="1:7" s="287" customFormat="1" ht="15" customHeight="1" thickBot="1">
      <c r="A29" s="315">
        <f>A28+1</f>
        <v>10</v>
      </c>
      <c r="B29" s="301" t="s">
        <v>496</v>
      </c>
      <c r="C29" s="314"/>
      <c r="D29" s="314"/>
      <c r="E29" s="313"/>
      <c r="F29" s="301"/>
      <c r="G29" s="312">
        <f>SUM(G20:G28)</f>
        <v>0</v>
      </c>
    </row>
    <row r="30" spans="1:7" s="287" customFormat="1" ht="15" customHeight="1" thickTop="1">
      <c r="A30" s="290"/>
    </row>
    <row r="32" spans="1:7" ht="14.25" thickTop="1">
      <c r="A32" s="285" t="s">
        <v>497</v>
      </c>
      <c r="B32" s="285"/>
      <c r="C32" s="285"/>
      <c r="D32" s="285"/>
      <c r="E32" s="285"/>
      <c r="F32" s="285"/>
      <c r="G32" s="284" t="s">
        <v>523</v>
      </c>
    </row>
    <row r="33" spans="1:7">
      <c r="A33" s="270"/>
      <c r="B33" s="283" t="s">
        <v>499</v>
      </c>
      <c r="C33" s="311" t="s">
        <v>522</v>
      </c>
      <c r="D33" s="310" t="s">
        <v>521</v>
      </c>
      <c r="E33" s="283"/>
      <c r="F33" s="283" t="s">
        <v>520</v>
      </c>
      <c r="G33" s="309" t="s">
        <v>507</v>
      </c>
    </row>
    <row r="34" spans="1:7">
      <c r="A34" s="277">
        <v>1</v>
      </c>
      <c r="B34" s="276" t="s">
        <v>519</v>
      </c>
      <c r="C34" s="306" t="s">
        <v>518</v>
      </c>
      <c r="D34" s="268">
        <v>50</v>
      </c>
      <c r="E34" s="305" t="s">
        <v>327</v>
      </c>
      <c r="F34" s="304">
        <v>0</v>
      </c>
      <c r="G34" s="303">
        <f>SUM(D34*F34)</f>
        <v>0</v>
      </c>
    </row>
    <row r="35" spans="1:7">
      <c r="A35" s="277">
        <f>A34+1</f>
        <v>2</v>
      </c>
      <c r="B35" s="276" t="s">
        <v>517</v>
      </c>
      <c r="C35" s="306" t="s">
        <v>516</v>
      </c>
      <c r="D35" s="274">
        <f>0.2*0.4*(D34)</f>
        <v>4.0000000000000009</v>
      </c>
      <c r="E35" s="305" t="s">
        <v>515</v>
      </c>
      <c r="F35" s="308">
        <v>0</v>
      </c>
      <c r="G35" s="303">
        <f>SUM(D35*F35)</f>
        <v>0</v>
      </c>
    </row>
    <row r="36" spans="1:7">
      <c r="A36" s="277">
        <f>A35+1</f>
        <v>3</v>
      </c>
      <c r="B36" s="276" t="s">
        <v>514</v>
      </c>
      <c r="C36" s="306" t="s">
        <v>513</v>
      </c>
      <c r="D36" s="268">
        <v>50</v>
      </c>
      <c r="E36" s="305" t="s">
        <v>327</v>
      </c>
      <c r="F36" s="304">
        <v>0</v>
      </c>
      <c r="G36" s="303">
        <f>SUM(D36*F36)</f>
        <v>0</v>
      </c>
    </row>
    <row r="37" spans="1:7">
      <c r="A37" s="277">
        <f>A36+1</f>
        <v>4</v>
      </c>
      <c r="B37" s="276" t="s">
        <v>512</v>
      </c>
      <c r="C37" s="306"/>
      <c r="D37" s="268">
        <v>50</v>
      </c>
      <c r="E37" s="305" t="s">
        <v>327</v>
      </c>
      <c r="F37" s="304">
        <v>0</v>
      </c>
      <c r="G37" s="303">
        <f>SUM(D37*F37)</f>
        <v>0</v>
      </c>
    </row>
    <row r="38" spans="1:7">
      <c r="A38" s="277">
        <f>A37+1</f>
        <v>5</v>
      </c>
      <c r="B38" s="306" t="s">
        <v>511</v>
      </c>
      <c r="C38" s="306"/>
      <c r="D38" s="307">
        <v>25</v>
      </c>
      <c r="E38" s="305" t="s">
        <v>510</v>
      </c>
      <c r="F38" s="304">
        <v>0</v>
      </c>
      <c r="G38" s="303">
        <f>SUM(D38*F38)</f>
        <v>0</v>
      </c>
    </row>
    <row r="39" spans="1:7">
      <c r="A39" s="277">
        <f>A38+1</f>
        <v>6</v>
      </c>
      <c r="B39" s="276"/>
      <c r="C39" s="306"/>
      <c r="D39" s="268"/>
      <c r="E39" s="305"/>
      <c r="F39" s="304"/>
      <c r="G39" s="303"/>
    </row>
    <row r="40" spans="1:7" ht="14.25" thickBot="1">
      <c r="A40" s="302">
        <f>A39+1</f>
        <v>7</v>
      </c>
      <c r="B40" s="301" t="s">
        <v>496</v>
      </c>
      <c r="C40" s="300"/>
      <c r="D40" s="299"/>
      <c r="E40" s="298"/>
      <c r="F40" s="298"/>
      <c r="G40" s="297">
        <f>SUM(G34:G39)</f>
        <v>0</v>
      </c>
    </row>
    <row r="41" spans="1:7" ht="14.25" thickTop="1">
      <c r="A41" s="290"/>
      <c r="B41" s="296"/>
      <c r="C41" s="288"/>
      <c r="D41" s="287"/>
      <c r="E41" s="287"/>
      <c r="F41" s="287"/>
      <c r="G41" s="286"/>
    </row>
    <row r="42" spans="1:7" ht="14.25" thickBot="1">
      <c r="A42" s="290"/>
      <c r="B42" s="296"/>
      <c r="C42" s="288"/>
      <c r="D42" s="287"/>
      <c r="E42" s="287"/>
      <c r="F42" s="287"/>
      <c r="G42" s="286"/>
    </row>
    <row r="43" spans="1:7" ht="14.25" thickTop="1">
      <c r="A43" s="285" t="s">
        <v>509</v>
      </c>
      <c r="B43" s="285"/>
      <c r="C43" s="285"/>
      <c r="D43" s="285"/>
      <c r="E43" s="285"/>
      <c r="F43" s="285"/>
      <c r="G43" s="284" t="s">
        <v>508</v>
      </c>
    </row>
    <row r="44" spans="1:7">
      <c r="A44" s="270"/>
      <c r="B44" s="283" t="s">
        <v>499</v>
      </c>
      <c r="C44" s="282"/>
      <c r="D44" s="281"/>
      <c r="E44" s="280"/>
      <c r="F44" s="280"/>
      <c r="G44" s="279" t="s">
        <v>507</v>
      </c>
    </row>
    <row r="45" spans="1:7">
      <c r="A45" s="277">
        <v>1</v>
      </c>
      <c r="B45" s="276" t="s">
        <v>506</v>
      </c>
      <c r="C45" s="275"/>
      <c r="D45" s="268"/>
      <c r="E45" s="273"/>
      <c r="F45" s="272"/>
      <c r="G45" s="271">
        <v>0</v>
      </c>
    </row>
    <row r="46" spans="1:7">
      <c r="A46" s="277">
        <f>A45+1</f>
        <v>2</v>
      </c>
      <c r="B46" s="276" t="s">
        <v>505</v>
      </c>
      <c r="C46" s="275"/>
      <c r="D46" s="268"/>
      <c r="E46" s="273"/>
      <c r="F46" s="278"/>
      <c r="G46" s="271">
        <v>0</v>
      </c>
    </row>
    <row r="47" spans="1:7">
      <c r="A47" s="277">
        <f>A46+1</f>
        <v>3</v>
      </c>
      <c r="B47" s="276" t="s">
        <v>504</v>
      </c>
      <c r="C47" s="275"/>
      <c r="D47" s="274"/>
      <c r="E47" s="273"/>
      <c r="F47" s="272"/>
      <c r="G47" s="271">
        <v>0</v>
      </c>
    </row>
    <row r="48" spans="1:7">
      <c r="A48" s="277">
        <f>A47+1</f>
        <v>4</v>
      </c>
      <c r="B48" s="276" t="s">
        <v>503</v>
      </c>
      <c r="C48" s="275"/>
      <c r="D48" s="268"/>
      <c r="E48" s="273"/>
      <c r="F48" s="272"/>
      <c r="G48" s="271">
        <v>0</v>
      </c>
    </row>
    <row r="49" spans="1:7">
      <c r="A49" s="277">
        <f>A48+1</f>
        <v>5</v>
      </c>
      <c r="B49" s="276" t="s">
        <v>502</v>
      </c>
      <c r="C49" s="275"/>
      <c r="D49" s="268"/>
      <c r="E49" s="273"/>
      <c r="F49" s="272"/>
      <c r="G49" s="271">
        <v>0</v>
      </c>
    </row>
    <row r="50" spans="1:7">
      <c r="A50" s="277">
        <f>A49+1</f>
        <v>6</v>
      </c>
      <c r="B50" s="276"/>
      <c r="C50" s="275"/>
      <c r="D50" s="268"/>
      <c r="E50" s="273"/>
      <c r="F50" s="272"/>
      <c r="G50" s="271"/>
    </row>
    <row r="51" spans="1:7" ht="14.25" thickBot="1">
      <c r="A51" s="295">
        <f>A50+1</f>
        <v>7</v>
      </c>
      <c r="B51" s="294" t="s">
        <v>496</v>
      </c>
      <c r="C51" s="293"/>
      <c r="D51" s="292"/>
      <c r="E51" s="292"/>
      <c r="F51" s="292"/>
      <c r="G51" s="291">
        <f>SUM(G45:G50)</f>
        <v>0</v>
      </c>
    </row>
    <row r="52" spans="1:7" ht="14.25" thickTop="1">
      <c r="A52" s="290"/>
      <c r="B52" s="289"/>
      <c r="C52" s="288"/>
      <c r="D52" s="287"/>
      <c r="E52" s="287"/>
      <c r="F52" s="287"/>
      <c r="G52" s="286"/>
    </row>
    <row r="53" spans="1:7" ht="14.25" thickBot="1">
      <c r="A53" s="290"/>
      <c r="B53" s="289"/>
      <c r="C53" s="288"/>
      <c r="D53" s="287"/>
      <c r="E53" s="287"/>
      <c r="F53" s="287"/>
      <c r="G53" s="286"/>
    </row>
    <row r="54" spans="1:7" ht="14.25" thickTop="1">
      <c r="A54" s="285" t="s">
        <v>501</v>
      </c>
      <c r="B54" s="285"/>
      <c r="C54" s="285"/>
      <c r="D54" s="285"/>
      <c r="E54" s="285"/>
      <c r="F54" s="285"/>
      <c r="G54" s="284" t="s">
        <v>500</v>
      </c>
    </row>
    <row r="55" spans="1:7">
      <c r="A55" s="270"/>
      <c r="B55" s="283" t="s">
        <v>499</v>
      </c>
      <c r="C55" s="282"/>
      <c r="D55" s="281"/>
      <c r="E55" s="280"/>
      <c r="F55" s="280"/>
      <c r="G55" s="279"/>
    </row>
    <row r="56" spans="1:7">
      <c r="A56" s="277"/>
      <c r="B56" s="276" t="s">
        <v>498</v>
      </c>
      <c r="C56" s="275"/>
      <c r="D56" s="268"/>
      <c r="E56" s="273"/>
      <c r="F56" s="272"/>
      <c r="G56" s="271">
        <v>0</v>
      </c>
    </row>
    <row r="57" spans="1:7">
      <c r="A57" s="277"/>
      <c r="B57" s="276" t="s">
        <v>497</v>
      </c>
      <c r="C57" s="275"/>
      <c r="D57" s="268"/>
      <c r="E57" s="273"/>
      <c r="F57" s="278"/>
      <c r="G57" s="271">
        <f>SUM(G40)</f>
        <v>0</v>
      </c>
    </row>
    <row r="58" spans="1:7">
      <c r="A58" s="277"/>
      <c r="B58" s="276" t="str">
        <f>A43</f>
        <v>C) další činnosti</v>
      </c>
      <c r="C58" s="275"/>
      <c r="D58" s="274"/>
      <c r="E58" s="273"/>
      <c r="F58" s="272"/>
      <c r="G58" s="271">
        <f>SUM(G51)</f>
        <v>0</v>
      </c>
    </row>
    <row r="59" spans="1:7">
      <c r="A59" s="270"/>
      <c r="B59" s="265" t="s">
        <v>496</v>
      </c>
      <c r="C59" s="269"/>
      <c r="D59" s="268"/>
      <c r="E59" s="268"/>
      <c r="F59" s="268"/>
      <c r="G59" s="267">
        <f>SUM(G15+G29+G40+G51+G56)</f>
        <v>0</v>
      </c>
    </row>
    <row r="60" spans="1:7">
      <c r="A60" s="266"/>
      <c r="B60" s="265" t="s">
        <v>495</v>
      </c>
      <c r="C60" s="264"/>
      <c r="D60" s="263"/>
      <c r="E60" s="263"/>
      <c r="F60" s="263"/>
      <c r="G60" s="262">
        <f>SUM(G59)*21%</f>
        <v>0</v>
      </c>
    </row>
    <row r="61" spans="1:7" ht="14.25" thickBot="1">
      <c r="A61" s="261"/>
      <c r="B61" s="260" t="s">
        <v>494</v>
      </c>
      <c r="C61" s="259"/>
      <c r="D61" s="258"/>
      <c r="E61" s="258"/>
      <c r="F61" s="258"/>
      <c r="G61" s="257">
        <f>SUM(G59:G60)</f>
        <v>0</v>
      </c>
    </row>
  </sheetData>
  <mergeCells count="7">
    <mergeCell ref="A43:F43"/>
    <mergeCell ref="A54:F54"/>
    <mergeCell ref="A1:F1"/>
    <mergeCell ref="D2:E2"/>
    <mergeCell ref="A18:F18"/>
    <mergeCell ref="D19:E19"/>
    <mergeCell ref="A32:F32"/>
  </mergeCells>
  <pageMargins left="0.77986111111111101" right="0.38124999999999998" top="0.90486111111111101" bottom="0.70833333333333304" header="0.27986111111111101" footer="0.51180555555555496"/>
  <pageSetup paperSize="9" firstPageNumber="4" orientation="portrait" horizontalDpi="300" verticalDpi="300"/>
  <headerFooter>
    <oddHeader>&amp;R&amp;"Arial,tučné"&amp;8Kaple
p.p.č. 28/1 - Rudolec u Březové
&amp;P</oddHead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Rekapitulace stavby</vt:lpstr>
      <vt:lpstr>00 - VRN</vt:lpstr>
      <vt:lpstr>01 - Stavební část</vt:lpstr>
      <vt:lpstr>02 - Elektroinstalace</vt:lpstr>
      <vt:lpstr>'00 - VRN'!Názvy_tisku</vt:lpstr>
      <vt:lpstr>'01 - Stavební část'!Názvy_tisku</vt:lpstr>
      <vt:lpstr>'Rekapitulace stavby'!Názvy_tisku</vt:lpstr>
      <vt:lpstr>'00 - VRN'!Oblast_tisku</vt:lpstr>
      <vt:lpstr>'01 - Stavební část'!Oblast_tisku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DESKTOP-473U3HR\Michal</dc:creator>
  <cp:lastModifiedBy>Michal</cp:lastModifiedBy>
  <dcterms:created xsi:type="dcterms:W3CDTF">2019-07-29T07:26:52Z</dcterms:created>
  <dcterms:modified xsi:type="dcterms:W3CDTF">2019-07-29T07:30:11Z</dcterms:modified>
</cp:coreProperties>
</file>